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15" windowWidth="9585" windowHeight="5445" tabRatio="915" activeTab="6"/>
  </bookViews>
  <sheets>
    <sheet name="Рекомендации" sheetId="1" r:id="rId1"/>
    <sheet name="Баланс" sheetId="2" r:id="rId2"/>
    <sheet name="Прил.2" sheetId="3" r:id="rId3"/>
    <sheet name="Прил.3" sheetId="4" r:id="rId4"/>
    <sheet name="Прил.4" sheetId="5" r:id="rId5"/>
    <sheet name="Прил.5" sheetId="6" r:id="rId6"/>
    <sheet name="Чистые активы" sheetId="7" r:id="rId7"/>
    <sheet name="Анализ фин.сост." sheetId="8" r:id="rId8"/>
    <sheet name="Анализ разд. I и II" sheetId="9" r:id="rId9"/>
    <sheet name="Анализ разд. III-V" sheetId="10" r:id="rId10"/>
    <sheet name="Рентабельность" sheetId="11" r:id="rId11"/>
    <sheet name="Пояснительная записка" sheetId="12" state="hidden" r:id="rId12"/>
    <sheet name="Норм.коэффиц." sheetId="13" r:id="rId13"/>
    <sheet name="Увязки внутри форм" sheetId="14" r:id="rId14"/>
    <sheet name="Лист1" sheetId="15" state="hidden" r:id="rId15"/>
    <sheet name="Увязки межд.форм." sheetId="16" r:id="rId16"/>
  </sheets>
  <definedNames>
    <definedName name="_xlnm._FilterDatabase" localSheetId="12" hidden="1">'Норм.коэффиц.'!$A$11:$F$266</definedName>
    <definedName name="Заг_Прил_1" localSheetId="11">'Пояснительная записка'!#REF!</definedName>
    <definedName name="_xlnm.Print_Area" localSheetId="8">'Анализ разд. I и II'!$A$1:$H$92</definedName>
    <definedName name="_xlnm.Print_Area" localSheetId="9">'Анализ разд. III-V'!$A$1:$H$104</definedName>
    <definedName name="_xlnm.Print_Area" localSheetId="7">'Анализ фин.сост.'!$A$1:$M$111</definedName>
    <definedName name="_xlnm.Print_Area" localSheetId="1">'Баланс'!$A$15:$G$113</definedName>
    <definedName name="_xlnm.Print_Area" localSheetId="12">'Норм.коэффиц.'!$A$6:$F$266</definedName>
    <definedName name="_xlnm.Print_Area" localSheetId="11">'Пояснительная записка'!$A$1:$B$53</definedName>
    <definedName name="_xlnm.Print_Area" localSheetId="2">'Прил.2'!$A$1:$N$70</definedName>
    <definedName name="_xlnm.Print_Area" localSheetId="3">'Прил.3'!$A$1:$N$91</definedName>
    <definedName name="_xlnm.Print_Area" localSheetId="4">'Прил.4'!$A$1:$N$48,'Прил.4'!$A$50:$N$81</definedName>
    <definedName name="_xlnm.Print_Area" localSheetId="5">'Прил.5'!$A$1:$N$52</definedName>
    <definedName name="_xlnm.Print_Area" localSheetId="0">'Рекомендации'!$A$1:$A$13</definedName>
    <definedName name="_xlnm.Print_Area" localSheetId="10">'Рентабельность'!$A$2:$K$17</definedName>
    <definedName name="_xlnm.Print_Area" localSheetId="13">'Увязки внутри форм'!$B$2:$C$93</definedName>
    <definedName name="_xlnm.Print_Area" localSheetId="15">'Увязки межд.форм.'!$B$2:$C$39</definedName>
    <definedName name="_xlnm.Print_Area" localSheetId="6">'Чистые активы'!$A$2:$D$94</definedName>
    <definedName name="Прил_1" localSheetId="11">'Пояснительная записка'!#REF!</definedName>
  </definedNames>
  <calcPr fullCalcOnLoad="1"/>
</workbook>
</file>

<file path=xl/comments11.xml><?xml version="1.0" encoding="utf-8"?>
<comments xmlns="http://schemas.openxmlformats.org/spreadsheetml/2006/main">
  <authors>
    <author>КонсульнатПлюс примечание</author>
  </authors>
  <commentList>
    <comment ref="G15"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 ref="G17"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List>
</comments>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0"/>
          </rPr>
          <t xml:space="preserve">
</t>
        </r>
      </text>
    </comment>
    <comment ref="F33" authorId="1">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33" authorId="2">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35" authorId="2">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H36" authorId="2">
      <text>
        <r>
          <rPr>
            <b/>
            <sz val="9"/>
            <rFont val="Times New Roman"/>
            <family val="1"/>
          </rPr>
          <t>КонсультантПлюс 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H37" authorId="2">
      <text>
        <r>
          <rPr>
            <b/>
            <sz val="9"/>
            <rFont val="Times New Roman"/>
            <family val="1"/>
          </rPr>
          <t>КонсультантПлюс 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КонсультантПлюс примечание:</t>
        </r>
        <r>
          <rPr>
            <sz val="9"/>
            <rFont val="Times New Roman"/>
            <family val="1"/>
          </rPr>
          <t xml:space="preserve">
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КонсультантПлюс 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КонсультантПлюс 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t>
        </r>
        <r>
          <rPr>
            <sz val="8"/>
            <rFont val="Tahoma"/>
            <family val="0"/>
          </rPr>
          <t xml:space="preserve">
</t>
        </r>
      </text>
    </comment>
    <comment ref="H45" authorId="2">
      <text>
        <r>
          <rPr>
            <b/>
            <sz val="9"/>
            <rFont val="Times New Roman"/>
            <family val="1"/>
          </rPr>
          <t>КонсультантПлюс примечание:</t>
        </r>
        <r>
          <rPr>
            <sz val="9"/>
            <rFont val="Times New Roman"/>
            <family val="1"/>
          </rPr>
          <t xml:space="preserve">
По статье "Отложенные налоговые активы" (строка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КонсультантПлюс 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A49" authorId="2">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H50" authorId="2">
      <text>
        <r>
          <rPr>
            <b/>
            <sz val="9"/>
            <rFont val="Times New Roman"/>
            <family val="1"/>
          </rPr>
          <t>КонсультантПлюс 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КонсультантПлюс примечание:</t>
        </r>
        <r>
          <rPr>
            <sz val="9"/>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КонсультантПлюс примечание:</t>
        </r>
        <r>
          <rPr>
            <sz val="9"/>
            <rFont val="Times New Roman"/>
            <family val="1"/>
          </rPr>
          <t xml:space="preserve">
По строке 212   показывается стоимость животных на выращивании и откорме, учитываемая на счете 11 "Животные на выращивании и откорме".</t>
        </r>
      </text>
    </comment>
    <comment ref="H54" authorId="2">
      <text>
        <r>
          <rPr>
            <b/>
            <sz val="9"/>
            <rFont val="Times New Roman"/>
            <family val="1"/>
          </rPr>
          <t>КонсультантПлюс примечание:</t>
        </r>
        <r>
          <rPr>
            <sz val="9"/>
            <rFont val="Times New Roman"/>
            <family val="1"/>
          </rPr>
          <t xml:space="preserve">
По строке 213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H55" authorId="2">
      <text>
        <r>
          <rPr>
            <b/>
            <sz val="9"/>
            <rFont val="Times New Roman"/>
            <family val="1"/>
          </rPr>
          <t>КонсультантПлюс 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
В организациях общественного питания по строке 214 показываются остатки сырья и готовой продукции на кухнях и в кладовых.</t>
        </r>
      </text>
    </comment>
    <comment ref="H56" authorId="2">
      <text>
        <r>
          <rPr>
            <b/>
            <sz val="8"/>
            <rFont val="Times New Roman"/>
            <family val="1"/>
          </rPr>
          <t>КонсультантПлюс примечание:</t>
        </r>
        <r>
          <rPr>
            <sz val="8"/>
            <rFont val="Times New Roman"/>
            <family val="1"/>
          </rPr>
          <t xml:space="preserve">
По строке 215 показываются остатки товаров отгруженных, учитываемых на счете 45 "Товары отгруженные".</t>
        </r>
      </text>
    </comment>
    <comment ref="H57" authorId="2">
      <text>
        <r>
          <rPr>
            <b/>
            <sz val="9"/>
            <rFont val="Times New Roman"/>
            <family val="1"/>
          </rPr>
          <t>КонсультантПлюс 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H58" authorId="2">
      <text>
        <r>
          <rPr>
            <b/>
            <sz val="9"/>
            <rFont val="Times New Roman"/>
            <family val="1"/>
          </rPr>
          <t>КонсультантПлюс 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КонсультантПлюс примечание:</t>
        </r>
        <r>
          <rPr>
            <sz val="9"/>
            <rFont val="Times New Roman"/>
            <family val="1"/>
          </rPr>
          <t xml:space="preserve">
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H60" authorId="2">
      <text>
        <r>
          <rPr>
            <b/>
            <sz val="9"/>
            <rFont val="Times New Roman"/>
            <family val="1"/>
          </rPr>
          <t>КонсультантПлюс 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
</t>
        </r>
      </text>
    </comment>
    <comment ref="H61" authorId="2">
      <text>
        <r>
          <rPr>
            <b/>
            <sz val="9"/>
            <rFont val="Times New Roman"/>
            <family val="1"/>
          </rPr>
          <t>КонсультантПлюс примечание:</t>
        </r>
        <r>
          <rPr>
            <sz val="9"/>
            <rFont val="Times New Roman"/>
            <family val="1"/>
          </rPr>
          <t xml:space="preserve">
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2" authorId="2">
      <text>
        <r>
          <rPr>
            <b/>
            <sz val="9"/>
            <rFont val="Times New Roman"/>
            <family val="1"/>
          </rPr>
          <t>КонсультантПлюс примечание:</t>
        </r>
        <r>
          <rPr>
            <sz val="9"/>
            <rFont val="Times New Roman"/>
            <family val="1"/>
          </rPr>
          <t xml:space="preserve">
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
</t>
        </r>
      </text>
    </comment>
    <comment ref="H63" authorId="2">
      <text>
        <r>
          <rPr>
            <b/>
            <sz val="8"/>
            <rFont val="Times New Roman"/>
            <family val="1"/>
          </rPr>
          <t>КонсультантПлюс примечание:</t>
        </r>
        <r>
          <rPr>
            <sz val="8"/>
            <rFont val="Times New Roman"/>
            <family val="1"/>
          </rPr>
          <t xml:space="preserve">
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H64" authorId="2">
      <text>
        <r>
          <rPr>
            <b/>
            <sz val="9"/>
            <rFont val="Times New Roman"/>
            <family val="1"/>
          </rPr>
          <t>КонсультантПлюс примечание:</t>
        </r>
        <r>
          <rPr>
            <sz val="9"/>
            <rFont val="Times New Roman"/>
            <family val="1"/>
          </rPr>
          <t xml:space="preserve">
По статье "Прочие краткосрочные активы"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A69" authorId="2">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H70" authorId="2">
      <text>
        <r>
          <rPr>
            <b/>
            <sz val="9"/>
            <rFont val="Times New Roman"/>
            <family val="1"/>
          </rPr>
          <t>КонсультантПлюс примечание:</t>
        </r>
        <r>
          <rPr>
            <sz val="9"/>
            <rFont val="Times New Roman"/>
            <family val="1"/>
          </rPr>
          <t xml:space="preserve">
По статье "Уставный капитал" (строка 410) показывается остаток уставного капитала, учитываемого на счете 80 "Уставный капитал".
</t>
        </r>
      </text>
    </comment>
    <comment ref="H71" authorId="2">
      <text>
        <r>
          <rPr>
            <b/>
            <sz val="9"/>
            <rFont val="Times New Roman"/>
            <family val="1"/>
          </rPr>
          <t>КонсультантПлюс 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КонсультантПлюс 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КонсультантПлюс 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t>
        </r>
      </text>
    </comment>
    <comment ref="H74" authorId="2">
      <text>
        <r>
          <rPr>
            <b/>
            <sz val="9"/>
            <rFont val="Times New Roman"/>
            <family val="1"/>
          </rPr>
          <t>КонсультантПлюс примечание:</t>
        </r>
        <r>
          <rPr>
            <sz val="9"/>
            <rFont val="Times New Roman"/>
            <family val="1"/>
          </rPr>
          <t xml:space="preserve">
По статье "Добавочный капитал" (строка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КонсультантПлюс примечание:</t>
        </r>
        <r>
          <rPr>
            <sz val="9"/>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t>
        </r>
      </text>
    </comment>
    <comment ref="H76" authorId="2">
      <text>
        <r>
          <rPr>
            <b/>
            <sz val="9"/>
            <rFont val="Times New Roman"/>
            <family val="1"/>
          </rPr>
          <t>КонсультантПлюс примечание:</t>
        </r>
        <r>
          <rPr>
            <sz val="9"/>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77" authorId="2">
      <text>
        <r>
          <rPr>
            <b/>
            <sz val="9"/>
            <rFont val="Times New Roman"/>
            <family val="1"/>
          </rPr>
          <t>КонсультантПлюс 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A79" authorId="2">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H80" authorId="2">
      <text>
        <r>
          <rPr>
            <b/>
            <sz val="8"/>
            <rFont val="Times New Roman"/>
            <family val="1"/>
          </rPr>
          <t>КонсультантПлюс 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
</t>
        </r>
      </text>
    </comment>
    <comment ref="H81" authorId="2">
      <text>
        <r>
          <rPr>
            <b/>
            <sz val="9"/>
            <rFont val="Times New Roman"/>
            <family val="1"/>
          </rPr>
          <t>КонсультантПлюс 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КонсультантПлюс 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КонсультантПлюс 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КонсультантПлюс 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A87" authorId="2">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H88" authorId="2">
      <text>
        <r>
          <rPr>
            <b/>
            <sz val="9"/>
            <rFont val="Times New Roman"/>
            <family val="1"/>
          </rPr>
          <t>КонсультантПлюс 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
</t>
        </r>
      </text>
    </comment>
    <comment ref="H89" authorId="2">
      <text>
        <r>
          <rPr>
            <b/>
            <sz val="9"/>
            <rFont val="Times New Roman"/>
            <family val="1"/>
          </rPr>
          <t>КонсультантПлюс примечание:</t>
        </r>
        <r>
          <rPr>
            <sz val="9"/>
            <rFont val="Times New Roman"/>
            <family val="1"/>
          </rPr>
          <t xml:space="preserve">
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КонсультантПлюс 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
</t>
        </r>
      </text>
    </comment>
    <comment ref="H99" authorId="2">
      <text>
        <r>
          <rPr>
            <b/>
            <sz val="9"/>
            <rFont val="Times New Roman"/>
            <family val="1"/>
          </rPr>
          <t>КонсультантПлюс примечание:</t>
        </r>
        <r>
          <rPr>
            <sz val="9"/>
            <rFont val="Times New Roman"/>
            <family val="1"/>
          </rPr>
          <t xml:space="preserve">
По строке 638 "прочим кредиторам" показывается кредиторская задолженность, не показанная по строкам 631 - 637,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КонсультантПлюс 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КонсультантПлюс 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КонсультантПлюс 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 ref="F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0"/>
          </rPr>
          <t xml:space="preserve">
</t>
        </r>
        <r>
          <rPr>
            <sz val="8"/>
            <rFont val="Times New Roman"/>
            <family val="1"/>
          </rPr>
          <t>перед числом поставить знак "-".</t>
        </r>
      </text>
    </comment>
    <comment ref="F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92" authorId="3">
      <text>
        <r>
          <rPr>
            <b/>
            <sz val="8"/>
            <rFont val="Times New Roman"/>
            <family val="1"/>
          </rPr>
          <t>КонсультантПлюс примечание:</t>
        </r>
        <r>
          <rPr>
            <sz val="8"/>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0"/>
          </rPr>
          <t xml:space="preserve">
</t>
        </r>
      </text>
    </comment>
    <comment ref="H93" authorId="3">
      <text>
        <r>
          <rPr>
            <b/>
            <sz val="9"/>
            <rFont val="Times New Roman"/>
            <family val="1"/>
          </rPr>
          <t>КонсультантПлюс 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0"/>
          </rPr>
          <t xml:space="preserve">
</t>
        </r>
      </text>
    </comment>
    <comment ref="H94" authorId="3">
      <text>
        <r>
          <rPr>
            <b/>
            <sz val="9"/>
            <rFont val="Times New Roman"/>
            <family val="1"/>
          </rPr>
          <t>КонсультантПлюс 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0"/>
          </rPr>
          <t xml:space="preserve">
</t>
        </r>
      </text>
    </comment>
    <comment ref="H95" authorId="3">
      <text>
        <r>
          <rPr>
            <b/>
            <sz val="9"/>
            <rFont val="Times New Roman"/>
            <family val="1"/>
          </rPr>
          <t>КонсультантПлюс примечание:</t>
        </r>
        <r>
          <rPr>
            <sz val="9"/>
            <rFont val="Times New Roman"/>
            <family val="1"/>
          </rPr>
          <t xml:space="preserve">
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r>
          <rPr>
            <sz val="9"/>
            <rFont val="Tahoma"/>
            <family val="0"/>
          </rPr>
          <t xml:space="preserve">
</t>
        </r>
      </text>
    </comment>
    <comment ref="H96" authorId="3">
      <text>
        <r>
          <rPr>
            <b/>
            <sz val="9"/>
            <rFont val="Times New Roman"/>
            <family val="1"/>
          </rPr>
          <t>КонсультантПлюс 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
</t>
        </r>
      </text>
    </comment>
    <comment ref="H97" authorId="3">
      <text>
        <r>
          <rPr>
            <b/>
            <sz val="9"/>
            <rFont val="Times New Roman"/>
            <family val="1"/>
          </rPr>
          <t>КонсультантПлюс 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3">
      <text>
        <r>
          <rPr>
            <b/>
            <sz val="9"/>
            <rFont val="Times New Roman"/>
            <family val="1"/>
          </rPr>
          <t>КонсультантПлюс 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0"/>
          </rPr>
          <t xml:space="preserve">
</t>
        </r>
      </text>
    </comment>
  </commentList>
</comments>
</file>

<file path=xl/comments3.xml><?xml version="1.0" encoding="utf-8"?>
<comments xmlns="http://schemas.openxmlformats.org/spreadsheetml/2006/main">
  <authors>
    <author>КонсульнатПлюс примечание</author>
    <author>КонсультантПлюс примечание</author>
  </authors>
  <commentList>
    <comment ref="G18" authorId="0">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19" authorId="0">
      <text>
        <r>
          <rPr>
            <b/>
            <sz val="9"/>
            <rFont val="Times New Roman"/>
            <family val="1"/>
          </rPr>
          <t>КонсульнатПлюс примечание:</t>
        </r>
        <r>
          <rPr>
            <sz val="9"/>
            <rFont val="Times New Roman"/>
            <family val="1"/>
          </rPr>
          <t xml:space="preserve">
 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КонсульнатПлюс примечание:</t>
        </r>
        <r>
          <rPr>
            <sz val="9"/>
            <rFont val="Times New Roman"/>
            <family val="1"/>
          </rPr>
          <t xml:space="preserve">
 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
</t>
        </r>
      </text>
    </comment>
    <comment ref="O22" authorId="0">
      <text>
        <r>
          <rPr>
            <b/>
            <sz val="8"/>
            <rFont val="Times New Roman"/>
            <family val="1"/>
          </rPr>
          <t>КонсульнатПлюс примечание:</t>
        </r>
        <r>
          <rPr>
            <sz val="8"/>
            <rFont val="Times New Roman"/>
            <family val="1"/>
          </rPr>
          <t xml:space="preserve">
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КонсульнатПлюс примечание:</t>
        </r>
        <r>
          <rPr>
            <sz val="9"/>
            <rFont val="Times New Roman"/>
            <family val="1"/>
          </rPr>
          <t xml:space="preserve">
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
</t>
        </r>
      </text>
    </comment>
    <comment ref="O25" authorId="0">
      <text>
        <r>
          <rPr>
            <b/>
            <sz val="9"/>
            <rFont val="Times New Roman"/>
            <family val="1"/>
          </rPr>
          <t>КонсульнатПлюс примечание:</t>
        </r>
        <r>
          <rPr>
            <sz val="9"/>
            <rFont val="Times New Roman"/>
            <family val="1"/>
          </rPr>
          <t xml:space="preserve">
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
</t>
        </r>
      </text>
    </comment>
    <comment ref="O26" authorId="0">
      <text>
        <r>
          <rPr>
            <b/>
            <sz val="8"/>
            <rFont val="Times New Roman"/>
            <family val="1"/>
          </rPr>
          <t>КонсульнатПлюс примечание:</t>
        </r>
        <r>
          <rPr>
            <sz val="8"/>
            <rFont val="Times New Roman"/>
            <family val="1"/>
          </rPr>
          <t xml:space="preserve">
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4" authorId="0">
      <text>
        <r>
          <rPr>
            <b/>
            <sz val="9"/>
            <rFont val="Times New Roman"/>
            <family val="1"/>
          </rPr>
          <t>КонсульнатПлюс примечание:</t>
        </r>
        <r>
          <rPr>
            <sz val="9"/>
            <rFont val="Times New Roman"/>
            <family val="1"/>
          </rPr>
          <t xml:space="preserve">
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
</t>
        </r>
      </text>
    </comment>
    <comment ref="O38" authorId="0">
      <text>
        <r>
          <rPr>
            <b/>
            <sz val="9"/>
            <rFont val="Times New Roman"/>
            <family val="1"/>
          </rPr>
          <t>КонсульнатПлюс примечание:</t>
        </r>
        <r>
          <rPr>
            <sz val="9"/>
            <rFont val="Times New Roman"/>
            <family val="1"/>
          </rPr>
          <t xml:space="preserve">
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
</t>
        </r>
      </text>
    </comment>
    <comment ref="O42" authorId="0">
      <text>
        <r>
          <rPr>
            <b/>
            <sz val="8"/>
            <rFont val="Times New Roman"/>
            <family val="1"/>
          </rPr>
          <t>КонсульнатПлюс примечание:</t>
        </r>
        <r>
          <rPr>
            <sz val="8"/>
            <rFont val="Times New Roman"/>
            <family val="1"/>
          </rPr>
          <t xml:space="preserve">
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
</t>
        </r>
      </text>
    </comment>
    <comment ref="O52" authorId="0">
      <text>
        <r>
          <rPr>
            <b/>
            <sz val="9"/>
            <rFont val="Times New Roman"/>
            <family val="1"/>
          </rPr>
          <t>КонсульнатПлюс примечание:</t>
        </r>
        <r>
          <rPr>
            <sz val="9"/>
            <rFont val="Times New Roman"/>
            <family val="1"/>
          </rPr>
          <t xml:space="preserve">
 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КонсульнатПлюс примечание:</t>
        </r>
        <r>
          <rPr>
            <sz val="9"/>
            <rFont val="Times New Roman"/>
            <family val="1"/>
          </rPr>
          <t xml:space="preserve">
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
</t>
        </r>
      </text>
    </comment>
    <comment ref="O54" authorId="0">
      <text>
        <r>
          <rPr>
            <b/>
            <sz val="9"/>
            <rFont val="Times New Roman"/>
            <family val="1"/>
          </rPr>
          <t>КонсульнатПлюс примечание:</t>
        </r>
        <r>
          <rPr>
            <sz val="9"/>
            <rFont val="Times New Roman"/>
            <family val="1"/>
          </rPr>
          <t xml:space="preserve">
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
</t>
        </r>
      </text>
    </comment>
    <comment ref="O55" authorId="0">
      <text>
        <r>
          <rPr>
            <b/>
            <sz val="9"/>
            <rFont val="Times New Roman"/>
            <family val="1"/>
          </rPr>
          <t>КонсульнатПлюс примечание:</t>
        </r>
        <r>
          <rPr>
            <sz val="9"/>
            <rFont val="Times New Roman"/>
            <family val="1"/>
          </rPr>
          <t xml:space="preserve">
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8" authorId="0">
      <text>
        <r>
          <rPr>
            <b/>
            <sz val="9"/>
            <rFont val="Times New Roman"/>
            <family val="1"/>
          </rPr>
          <t>КонсульнатПлюс 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КонсульнатПлюс 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КонсульнатПлюс 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КонсульнатПлюс 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56" authorId="1">
      <text>
        <r>
          <rPr>
            <b/>
            <sz val="9"/>
            <rFont val="Times New Roman"/>
            <family val="1"/>
          </rPr>
          <t>КонсультантПлюс примечание:</t>
        </r>
        <r>
          <rPr>
            <sz val="9"/>
            <rFont val="Times New Roman"/>
            <family val="1"/>
          </rPr>
          <t xml:space="preserve">
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
</t>
        </r>
      </text>
    </comment>
  </commentList>
</comments>
</file>

<file path=xl/comments4.xml><?xml version="1.0" encoding="utf-8"?>
<comments xmlns="http://schemas.openxmlformats.org/spreadsheetml/2006/main">
  <authors>
    <author>Автор</author>
    <author>КонсульнатПлюс примечание</author>
    <author>КонсультантПлюс примечание</author>
  </authors>
  <commentList>
    <comment ref="E18" authorId="0">
      <text>
        <r>
          <rPr>
            <b/>
            <sz val="9"/>
            <rFont val="Times New Roman"/>
            <family val="1"/>
          </rPr>
          <t>КонсультантПлюс 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21" authorId="0">
      <text>
        <r>
          <rPr>
            <b/>
            <sz val="9"/>
            <rFont val="Times New Roman"/>
            <family val="1"/>
          </rPr>
          <t>КонсультантПлюс примечание:</t>
        </r>
        <r>
          <rPr>
            <sz val="9"/>
            <rFont val="Times New Roman"/>
            <family val="1"/>
          </rPr>
          <t xml:space="preserve">
показывается  сальдо по счетам 80,81,82,83,84,75 на конец года, </t>
        </r>
        <r>
          <rPr>
            <u val="single"/>
            <sz val="9"/>
            <rFont val="Times New Roman"/>
            <family val="1"/>
          </rPr>
          <t>предшествующего предыдущему году</t>
        </r>
        <r>
          <rPr>
            <sz val="9"/>
            <rFont val="Times New Roman"/>
            <family val="1"/>
          </rPr>
          <t>,  скорректированное в связи с изменением учетной политики и исправлением ошибок.</t>
        </r>
        <r>
          <rPr>
            <u val="single"/>
            <sz val="9"/>
            <rFont val="Times New Roman"/>
            <family val="1"/>
          </rPr>
          <t xml:space="preserve">
</t>
        </r>
      </text>
    </comment>
    <comment ref="E23" authorId="0">
      <text>
        <r>
          <rPr>
            <b/>
            <sz val="9"/>
            <rFont val="Times New Roman"/>
            <family val="1"/>
          </rPr>
          <t>КонсультантПлюс примечание:</t>
        </r>
        <r>
          <rPr>
            <sz val="9"/>
            <rFont val="Times New Roman"/>
            <family val="1"/>
          </rPr>
          <t xml:space="preserve">
По строке 050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
</t>
        </r>
      </text>
    </comment>
    <comment ref="E51" authorId="0">
      <text>
        <r>
          <rPr>
            <b/>
            <sz val="9"/>
            <rFont val="Times New Roman"/>
            <family val="1"/>
          </rPr>
          <t>КонсультантПлюс примечание:</t>
        </r>
        <r>
          <rPr>
            <sz val="9"/>
            <rFont val="Times New Roman"/>
            <family val="1"/>
          </rPr>
          <t xml:space="preserve">
По строке 100  показывается сальдо по счетам 80 , 75  (субсчет 75-1), 81, 82 , 83 , 84, 99  </t>
        </r>
        <r>
          <rPr>
            <u val="single"/>
            <sz val="9"/>
            <rFont val="Times New Roman"/>
            <family val="1"/>
          </rPr>
          <t>на конец периода предыдущего года, аналогичного отчетному периоду</t>
        </r>
        <r>
          <rPr>
            <sz val="9"/>
            <rFont val="Times New Roman"/>
            <family val="1"/>
          </rPr>
          <t xml:space="preserve">.
</t>
        </r>
      </text>
    </comment>
    <comment ref="E52" authorId="0">
      <text>
        <r>
          <rPr>
            <b/>
            <sz val="9"/>
            <rFont val="Times New Roman"/>
            <family val="1"/>
          </rPr>
          <t>КонсультантПлюс примечание:</t>
        </r>
        <r>
          <rPr>
            <sz val="9"/>
            <rFont val="Times New Roman"/>
            <family val="1"/>
          </rPr>
          <t xml:space="preserve">
По строке 110 показывается сальдо по счетам 80 , 75 (субсчет 75-1), 81, 82, 83, 84 </t>
        </r>
        <r>
          <rPr>
            <u val="single"/>
            <sz val="9"/>
            <rFont val="Times New Roman"/>
            <family val="1"/>
          </rPr>
          <t xml:space="preserve"> на конец предыдущего года.</t>
        </r>
        <r>
          <rPr>
            <sz val="9"/>
            <rFont val="Times New Roman"/>
            <family val="1"/>
          </rPr>
          <t xml:space="preserve">
</t>
        </r>
      </text>
    </comment>
    <comment ref="E55" authorId="0">
      <text>
        <r>
          <rPr>
            <b/>
            <sz val="9"/>
            <rFont val="Times New Roman"/>
            <family val="1"/>
          </rPr>
          <t>КонсультантПлюс 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8"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 ref="E85" authorId="0">
      <text>
        <r>
          <rPr>
            <b/>
            <sz val="9"/>
            <rFont val="Times New Roman"/>
            <family val="1"/>
          </rPr>
          <t>КонсультантПлюс примечание:</t>
        </r>
        <r>
          <rPr>
            <sz val="9"/>
            <rFont val="Times New Roman"/>
            <family val="1"/>
          </rPr>
          <t xml:space="preserve">
показывается сальдо по счетам </t>
        </r>
        <r>
          <rPr>
            <u val="single"/>
            <sz val="9"/>
            <rFont val="Times New Roman"/>
            <family val="1"/>
          </rPr>
          <t>на конец отчетного периода.</t>
        </r>
      </text>
    </comment>
    <comment ref="E48" authorId="0">
      <text>
        <r>
          <rPr>
            <b/>
            <sz val="9"/>
            <rFont val="Times New Roman"/>
            <family val="1"/>
          </rPr>
          <t>КонсультантПлюс примечание:</t>
        </r>
        <r>
          <rPr>
            <sz val="9"/>
            <rFont val="Times New Roman"/>
            <family val="1"/>
          </rPr>
          <t xml:space="preserve">
 По строке 070 показываются суммы изменения уставного капитала, не приводящего к изменению величины собственного капитала в целом, </t>
        </r>
        <r>
          <rPr>
            <u val="single"/>
            <sz val="9"/>
            <rFont val="Times New Roman"/>
            <family val="1"/>
          </rPr>
          <t>за период предыдущего года, аналогичный отчетному периоду.</t>
        </r>
        <r>
          <rPr>
            <sz val="9"/>
            <rFont val="Times New Roman"/>
            <family val="1"/>
          </rPr>
          <t xml:space="preserve">
</t>
        </r>
        <r>
          <rPr>
            <u val="single"/>
            <sz val="9"/>
            <rFont val="Times New Roman"/>
            <family val="1"/>
          </rPr>
          <t xml:space="preserve">
</t>
        </r>
        <r>
          <rPr>
            <sz val="9"/>
            <rFont val="Times New Roman"/>
            <family val="1"/>
          </rPr>
          <t xml:space="preserve">
</t>
        </r>
      </text>
    </comment>
    <comment ref="E49" authorId="0">
      <text>
        <r>
          <rPr>
            <b/>
            <sz val="9"/>
            <rFont val="Times New Roman"/>
            <family val="1"/>
          </rPr>
          <t>КонсультантПлюс примечание:</t>
        </r>
        <r>
          <rPr>
            <sz val="9"/>
            <rFont val="Times New Roman"/>
            <family val="1"/>
          </rPr>
          <t xml:space="preserve">
По строке 080  показываются суммы изменения резервного капитала, не приводящего к изменению величины собственного капитала в целом, </t>
        </r>
        <r>
          <rPr>
            <u val="single"/>
            <sz val="9"/>
            <rFont val="Times New Roman"/>
            <family val="1"/>
          </rPr>
          <t>за период предыдущего года, аналогичный отчетному периоду</t>
        </r>
        <r>
          <rPr>
            <sz val="9"/>
            <rFont val="Times New Roman"/>
            <family val="1"/>
          </rPr>
          <t xml:space="preserve">.
</t>
        </r>
        <r>
          <rPr>
            <u val="single"/>
            <sz val="9"/>
            <rFont val="Times New Roman"/>
            <family val="1"/>
          </rPr>
          <t xml:space="preserve">
</t>
        </r>
        <r>
          <rPr>
            <sz val="9"/>
            <rFont val="Times New Roman"/>
            <family val="1"/>
          </rPr>
          <t xml:space="preserve">
</t>
        </r>
      </text>
    </comment>
    <comment ref="E50" authorId="0">
      <text>
        <r>
          <rPr>
            <b/>
            <sz val="9"/>
            <rFont val="Times New Roman"/>
            <family val="1"/>
          </rPr>
          <t>КонсультантПлюс примечание:</t>
        </r>
        <r>
          <rPr>
            <sz val="9"/>
            <rFont val="Times New Roman"/>
            <family val="1"/>
          </rPr>
          <t xml:space="preserve">
По строке 090  показываются суммы изменения добавочного капитала, не приводящего к изменению величины собственного капитала в целом, </t>
        </r>
        <r>
          <rPr>
            <u val="single"/>
            <sz val="9"/>
            <rFont val="Times New Roman"/>
            <family val="1"/>
          </rPr>
          <t xml:space="preserve">за период предыдущего года, аналогичный отчетному периоду.
</t>
        </r>
        <r>
          <rPr>
            <sz val="9"/>
            <rFont val="Times New Roman"/>
            <family val="1"/>
          </rPr>
          <t xml:space="preserve">
</t>
        </r>
      </text>
    </comment>
    <comment ref="E19" authorId="1">
      <text>
        <r>
          <rPr>
            <b/>
            <sz val="8"/>
            <rFont val="Times New Roman"/>
            <family val="1"/>
          </rPr>
          <t>КонсульнатПлюс 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20" authorId="1">
      <text>
        <r>
          <rPr>
            <b/>
            <sz val="8"/>
            <rFont val="Times New Roman"/>
            <family val="1"/>
          </rPr>
          <t>КонсульнатПлюс 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35" authorId="1">
      <text>
        <r>
          <rPr>
            <b/>
            <sz val="8"/>
            <rFont val="Times New Roman"/>
            <family val="1"/>
          </rPr>
          <t>КонсульнатПлюс примечание:</t>
        </r>
        <r>
          <rPr>
            <sz val="8"/>
            <rFont val="Times New Roman"/>
            <family val="1"/>
          </rPr>
          <t xml:space="preserve">
По строке 060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
</t>
        </r>
      </text>
    </comment>
    <comment ref="F85" authorId="1">
      <text>
        <r>
          <rPr>
            <b/>
            <sz val="9"/>
            <rFont val="Times New Roman"/>
            <family val="1"/>
          </rPr>
          <t>КонсульнатПлюс примечание:</t>
        </r>
        <r>
          <rPr>
            <sz val="9"/>
            <rFont val="Times New Roman"/>
            <family val="1"/>
          </rPr>
          <t xml:space="preserve">
Значение перенесено из стр. 410 гр. 3 Баланса</t>
        </r>
      </text>
    </comment>
    <comment ref="G85" authorId="1">
      <text>
        <r>
          <rPr>
            <b/>
            <sz val="9"/>
            <rFont val="Times New Roman"/>
            <family val="1"/>
          </rPr>
          <t>КонсульнатПлюс примечание:</t>
        </r>
        <r>
          <rPr>
            <sz val="9"/>
            <rFont val="Times New Roman"/>
            <family val="1"/>
          </rPr>
          <t xml:space="preserve">
Значение перенесено из стр. 420 гр. 3 Баланса</t>
        </r>
      </text>
    </comment>
    <comment ref="I85" authorId="1">
      <text>
        <r>
          <rPr>
            <b/>
            <sz val="9"/>
            <rFont val="Times New Roman"/>
            <family val="1"/>
          </rPr>
          <t>КонсульнатПлюс примечание:</t>
        </r>
        <r>
          <rPr>
            <sz val="9"/>
            <rFont val="Times New Roman"/>
            <family val="1"/>
          </rPr>
          <t xml:space="preserve">
Значение перенесено из стр. 430 гр. 3 Баланса</t>
        </r>
      </text>
    </comment>
    <comment ref="J85" authorId="1">
      <text>
        <r>
          <rPr>
            <b/>
            <sz val="9"/>
            <rFont val="Times New Roman"/>
            <family val="1"/>
          </rPr>
          <t>КонсульнатПлюс примечание:</t>
        </r>
        <r>
          <rPr>
            <sz val="9"/>
            <rFont val="Times New Roman"/>
            <family val="1"/>
          </rPr>
          <t xml:space="preserve">
Значение перенесено из стр. 440 гр. 3 Баланса</t>
        </r>
      </text>
    </comment>
    <comment ref="K85" authorId="1">
      <text>
        <r>
          <rPr>
            <b/>
            <sz val="9"/>
            <rFont val="Times New Roman"/>
            <family val="1"/>
          </rPr>
          <t>КонсульнатПлюс примечание:</t>
        </r>
        <r>
          <rPr>
            <sz val="9"/>
            <rFont val="Times New Roman"/>
            <family val="1"/>
          </rPr>
          <t xml:space="preserve">
Значение перенесено из стр. 450 гр. 3 Баланса</t>
        </r>
      </text>
    </comment>
    <comment ref="L85" authorId="1">
      <text>
        <r>
          <rPr>
            <b/>
            <sz val="9"/>
            <rFont val="Times New Roman"/>
            <family val="1"/>
          </rPr>
          <t>КонсульнатПлюс примечание:</t>
        </r>
        <r>
          <rPr>
            <sz val="9"/>
            <rFont val="Times New Roman"/>
            <family val="1"/>
          </rPr>
          <t xml:space="preserve">
Значение перенесено из стр. 460 гр. 3 Баланса</t>
        </r>
      </text>
    </comment>
    <comment ref="M85" authorId="2">
      <text>
        <r>
          <rPr>
            <b/>
            <sz val="9"/>
            <rFont val="Times New Roman"/>
            <family val="1"/>
          </rPr>
          <t>КонсультантПлюс примечание:</t>
        </r>
        <r>
          <rPr>
            <sz val="9"/>
            <rFont val="Times New Roman"/>
            <family val="1"/>
          </rPr>
          <t xml:space="preserve">
Значение перенесено из стр. 470
гр. 3 Баланса </t>
        </r>
      </text>
    </comment>
    <comment ref="F55" authorId="2">
      <text>
        <r>
          <rPr>
            <b/>
            <sz val="9"/>
            <rFont val="Times New Roman"/>
            <family val="1"/>
          </rPr>
          <t>КонсультантПлюс примечание:</t>
        </r>
        <r>
          <rPr>
            <sz val="9"/>
            <rFont val="Times New Roman"/>
            <family val="1"/>
          </rPr>
          <t xml:space="preserve">
Значение перенесено из стр. 410 
гр. 4 Баланса</t>
        </r>
      </text>
    </comment>
    <comment ref="G55" authorId="2">
      <text>
        <r>
          <rPr>
            <b/>
            <sz val="9"/>
            <rFont val="Times New Roman"/>
            <family val="1"/>
          </rPr>
          <t>КонсультантПлюс примечание:</t>
        </r>
        <r>
          <rPr>
            <sz val="9"/>
            <rFont val="Times New Roman"/>
            <family val="1"/>
          </rPr>
          <t xml:space="preserve">
Значение перенесено из стр. 420 
гр. 4 Баланса </t>
        </r>
      </text>
    </comment>
    <comment ref="I55" authorId="2">
      <text>
        <r>
          <rPr>
            <b/>
            <sz val="9"/>
            <rFont val="Times New Roman"/>
            <family val="1"/>
          </rPr>
          <t>КонсультантПлюс примечание:</t>
        </r>
        <r>
          <rPr>
            <sz val="9"/>
            <rFont val="Times New Roman"/>
            <family val="1"/>
          </rPr>
          <t xml:space="preserve">
Значение перенесено из стр. 430 
гр. 4 Баланса</t>
        </r>
      </text>
    </comment>
    <comment ref="J55" authorId="2">
      <text>
        <r>
          <rPr>
            <b/>
            <sz val="9"/>
            <rFont val="Times New Roman"/>
            <family val="1"/>
          </rPr>
          <t>КонсультантПлюс примечание:</t>
        </r>
        <r>
          <rPr>
            <sz val="9"/>
            <rFont val="Times New Roman"/>
            <family val="1"/>
          </rPr>
          <t xml:space="preserve">
Значение перенесено из стр. 440 
гр. 4 Баланса</t>
        </r>
      </text>
    </comment>
    <comment ref="K55" authorId="2">
      <text>
        <r>
          <rPr>
            <b/>
            <sz val="9"/>
            <rFont val="Times New Roman"/>
            <family val="1"/>
          </rPr>
          <t>КонсультантПлюс примечание:</t>
        </r>
        <r>
          <rPr>
            <sz val="9"/>
            <rFont val="Times New Roman"/>
            <family val="1"/>
          </rPr>
          <t xml:space="preserve">
Значение перенесено из стр. 450 
гр. 4 Баланса</t>
        </r>
      </text>
    </comment>
    <comment ref="L55" authorId="2">
      <text>
        <r>
          <rPr>
            <b/>
            <sz val="9"/>
            <rFont val="Times New Roman"/>
            <family val="1"/>
          </rPr>
          <t>КонсультантПлюс примечание:</t>
        </r>
        <r>
          <rPr>
            <sz val="9"/>
            <rFont val="Times New Roman"/>
            <family val="1"/>
          </rPr>
          <t xml:space="preserve">
Значение перенесено из стр. 460
гр. 4 Баланса</t>
        </r>
      </text>
    </comment>
    <comment ref="M55" authorId="2">
      <text>
        <r>
          <rPr>
            <b/>
            <sz val="8"/>
            <rFont val="Tahoma"/>
            <family val="0"/>
          </rPr>
          <t>КонсультантПлюс примечание:</t>
        </r>
        <r>
          <rPr>
            <sz val="8"/>
            <rFont val="Tahoma"/>
            <family val="0"/>
          </rPr>
          <t xml:space="preserve">
Значение перенесено из стр. 470
гр. 4 Баланса </t>
        </r>
      </text>
    </comment>
    <comment ref="E54" authorId="1">
      <text>
        <r>
          <rPr>
            <b/>
            <sz val="8"/>
            <rFont val="Times New Roman"/>
            <family val="1"/>
          </rPr>
          <t>КонсульнатПлюс примечание:</t>
        </r>
        <r>
          <rPr>
            <sz val="8"/>
            <rFont val="Times New Roman"/>
            <family val="1"/>
          </rPr>
          <t xml:space="preserve">
По строке 130 показываются показываются данные за отчетный период, аналогичные данным, показанным по строке 30 отчета об изменении собственного капитала за </t>
        </r>
        <r>
          <rPr>
            <u val="single"/>
            <sz val="8"/>
            <rFont val="Times New Roman"/>
            <family val="1"/>
          </rPr>
          <t>период предыдущего года, аналогичный отчетному периоду.</t>
        </r>
        <r>
          <rPr>
            <sz val="8"/>
            <rFont val="Times New Roman"/>
            <family val="1"/>
          </rPr>
          <t xml:space="preserve">
</t>
        </r>
      </text>
    </comment>
    <comment ref="E53" authorId="1">
      <text>
        <r>
          <rPr>
            <b/>
            <sz val="8"/>
            <rFont val="Times New Roman"/>
            <family val="1"/>
          </rPr>
          <t>КонсульнатПлюс примечание:</t>
        </r>
        <r>
          <rPr>
            <sz val="8"/>
            <rFont val="Times New Roman"/>
            <family val="1"/>
          </rPr>
          <t xml:space="preserve">
По строке 120 показываются показываются данные за отчетный период, аналогичные данным, показанным по строке 20 отчета об изменении собственного капитала за </t>
        </r>
        <r>
          <rPr>
            <u val="single"/>
            <sz val="8"/>
            <rFont val="Times New Roman"/>
            <family val="1"/>
          </rPr>
          <t>период предыдущего года, аналогичный отчетному периоду.</t>
        </r>
        <r>
          <rPr>
            <sz val="8"/>
            <rFont val="Times New Roman"/>
            <family val="1"/>
          </rPr>
          <t xml:space="preserve">
</t>
        </r>
      </text>
    </comment>
  </commentList>
</comments>
</file>

<file path=xl/comments5.xml><?xml version="1.0" encoding="utf-8"?>
<comments xmlns="http://schemas.openxmlformats.org/spreadsheetml/2006/main">
  <authors>
    <author>КонсульнатПлюс примечание</author>
    <author>Автор</author>
  </authors>
  <commentList>
    <comment ref="G19" authorId="0">
      <text>
        <r>
          <rPr>
            <b/>
            <sz val="8"/>
            <rFont val="Times New Roman"/>
            <family val="1"/>
          </rPr>
          <t>КонсульнатПлюс примечание:</t>
        </r>
        <r>
          <rPr>
            <sz val="8"/>
            <rFont val="Times New Roman"/>
            <family val="1"/>
          </rPr>
          <t xml:space="preserve">
В графе 3 показываются данные за отчетный период.</t>
        </r>
      </text>
    </comment>
    <comment ref="K19" authorId="0">
      <text>
        <r>
          <rPr>
            <b/>
            <sz val="8"/>
            <rFont val="Times New Roman"/>
            <family val="1"/>
          </rPr>
          <t>КонсульнатПлюс 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O21" authorId="0">
      <text>
        <r>
          <rPr>
            <b/>
            <sz val="9"/>
            <rFont val="Times New Roman"/>
            <family val="1"/>
          </rPr>
          <t>КонсульнатПлюс примечание:</t>
        </r>
        <r>
          <rPr>
            <sz val="9"/>
            <rFont val="Times New Roman"/>
            <family val="1"/>
          </rPr>
          <t xml:space="preserve">
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
</t>
        </r>
      </text>
    </comment>
    <comment ref="O23" authorId="0">
      <text>
        <r>
          <rPr>
            <b/>
            <sz val="9"/>
            <rFont val="Times New Roman"/>
            <family val="1"/>
          </rPr>
          <t>КонсульнатПлюс примечание:</t>
        </r>
        <r>
          <rPr>
            <sz val="9"/>
            <rFont val="Times New Roman"/>
            <family val="1"/>
          </rPr>
          <t xml:space="preserve">
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
</t>
        </r>
      </text>
    </comment>
    <comment ref="O24" authorId="0">
      <text>
        <r>
          <rPr>
            <b/>
            <sz val="9"/>
            <rFont val="Times New Roman"/>
            <family val="1"/>
          </rPr>
          <t>КонсульнатПлюс примечание:</t>
        </r>
        <r>
          <rPr>
            <sz val="9"/>
            <rFont val="Times New Roman"/>
            <family val="1"/>
          </rPr>
          <t xml:space="preserve">
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
</t>
        </r>
      </text>
    </comment>
    <comment ref="O25" authorId="0">
      <text>
        <r>
          <rPr>
            <b/>
            <sz val="9"/>
            <rFont val="Times New Roman"/>
            <family val="1"/>
          </rPr>
          <t>КонсульнатПлюс примечание:</t>
        </r>
        <r>
          <rPr>
            <sz val="9"/>
            <rFont val="Times New Roman"/>
            <family val="1"/>
          </rPr>
          <t xml:space="preserve">
По строке 023 "роялти" показываются суммы денежных средств, полученные по лицензионным договорам.
</t>
        </r>
      </text>
    </comment>
    <comment ref="O26" authorId="0">
      <text>
        <r>
          <rPr>
            <b/>
            <sz val="9"/>
            <rFont val="Times New Roman"/>
            <family val="1"/>
          </rPr>
          <t>КонсульнатПлюс примечание:</t>
        </r>
        <r>
          <rPr>
            <sz val="9"/>
            <rFont val="Times New Roman"/>
            <family val="1"/>
          </rPr>
          <t xml:space="preserve">
По строке 024 "прочие поступления" показываются суммы денежных средств, полученные по текущей деятельности, не показанные по строкам 021 - 023.
</t>
        </r>
      </text>
    </comment>
    <comment ref="O27" authorId="0">
      <text>
        <r>
          <rPr>
            <b/>
            <sz val="9"/>
            <rFont val="Times New Roman"/>
            <family val="1"/>
          </rPr>
          <t>КонсульнатПлюс примечание:</t>
        </r>
        <r>
          <rPr>
            <sz val="9"/>
            <rFont val="Times New Roman"/>
            <family val="1"/>
          </rPr>
          <t xml:space="preserve">
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
</t>
        </r>
      </text>
    </comment>
    <comment ref="O29" authorId="0">
      <text>
        <r>
          <rPr>
            <b/>
            <sz val="9"/>
            <rFont val="Times New Roman"/>
            <family val="1"/>
          </rPr>
          <t>КонсульнатПлюс примечание:</t>
        </r>
        <r>
          <rPr>
            <sz val="9"/>
            <rFont val="Times New Roman"/>
            <family val="1"/>
          </rPr>
          <t xml:space="preserve">
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
</t>
        </r>
      </text>
    </comment>
    <comment ref="O30" authorId="0">
      <text>
        <r>
          <rPr>
            <b/>
            <sz val="9"/>
            <rFont val="Times New Roman"/>
            <family val="1"/>
          </rPr>
          <t>КонсульнатПлюс примечание:</t>
        </r>
        <r>
          <rPr>
            <sz val="9"/>
            <rFont val="Times New Roman"/>
            <family val="1"/>
          </rPr>
          <t xml:space="preserve">
По строке 032 "на оплату труда" показываются суммы денежных средств, направленные на оплату труда работников.
</t>
        </r>
      </text>
    </comment>
    <comment ref="O31" authorId="0">
      <text>
        <r>
          <rPr>
            <b/>
            <sz val="9"/>
            <rFont val="Times New Roman"/>
            <family val="1"/>
          </rPr>
          <t>КонсульнатПлюс примечание:</t>
        </r>
        <r>
          <rPr>
            <sz val="9"/>
            <rFont val="Times New Roman"/>
            <family val="1"/>
          </rPr>
          <t xml:space="preserve">
По строке 033 показываются суммы денежных средств, направленные на уплату налогов и сборов.
</t>
        </r>
      </text>
    </comment>
    <comment ref="O32" authorId="0">
      <text>
        <r>
          <rPr>
            <b/>
            <sz val="9"/>
            <rFont val="Times New Roman"/>
            <family val="1"/>
          </rPr>
          <t>КонсульнатПлюс примечание:</t>
        </r>
        <r>
          <rPr>
            <sz val="9"/>
            <rFont val="Times New Roman"/>
            <family val="1"/>
          </rPr>
          <t xml:space="preserve">
По строке 034  показываются выплаты денежных средств по текущей деятельности, не показанные по строкам 031 - 033.
</t>
        </r>
      </text>
    </comment>
    <comment ref="A34" authorId="0">
      <text>
        <r>
          <rPr>
            <b/>
            <sz val="9"/>
            <rFont val="Times New Roman"/>
            <family val="1"/>
          </rPr>
          <t>КонсульнатПлюс 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20" authorId="0">
      <text>
        <r>
          <rPr>
            <b/>
            <sz val="9"/>
            <rFont val="Times New Roman"/>
            <family val="1"/>
          </rPr>
          <t>КонсульнатПлюс 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O35" authorId="0">
      <text>
        <r>
          <rPr>
            <b/>
            <sz val="9"/>
            <rFont val="Times New Roman"/>
            <family val="1"/>
          </rPr>
          <t>КонсульнатПлюс примечание:</t>
        </r>
        <r>
          <rPr>
            <sz val="9"/>
            <rFont val="Times New Roman"/>
            <family val="1"/>
          </rPr>
          <t xml:space="preserve">
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
</t>
        </r>
      </text>
    </comment>
    <comment ref="O37" authorId="0">
      <text>
        <r>
          <rPr>
            <b/>
            <sz val="9"/>
            <rFont val="Times New Roman"/>
            <family val="1"/>
          </rPr>
          <t>КонсульнатПлюс примечание:</t>
        </r>
        <r>
          <rPr>
            <sz val="9"/>
            <rFont val="Times New Roman"/>
            <family val="1"/>
          </rPr>
          <t xml:space="preserve">
По строке 051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
</t>
        </r>
      </text>
    </comment>
    <comment ref="O38" authorId="0">
      <text>
        <r>
          <rPr>
            <b/>
            <sz val="9"/>
            <rFont val="Times New Roman"/>
            <family val="1"/>
          </rPr>
          <t>КонсульнатПлюс примечание:</t>
        </r>
        <r>
          <rPr>
            <sz val="9"/>
            <rFont val="Times New Roman"/>
            <family val="1"/>
          </rPr>
          <t xml:space="preserve">
По строке 052  показываются суммы денежных средств, полученные в погашение займов, предоставленных организацией.
</t>
        </r>
      </text>
    </comment>
    <comment ref="O39" authorId="0">
      <text>
        <r>
          <rPr>
            <b/>
            <sz val="9"/>
            <rFont val="Times New Roman"/>
            <family val="1"/>
          </rPr>
          <t>КонсульнатПлюс примечание:</t>
        </r>
        <r>
          <rPr>
            <sz val="9"/>
            <rFont val="Times New Roman"/>
            <family val="1"/>
          </rPr>
          <t xml:space="preserve">
По строке 053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O40" authorId="0">
      <text>
        <r>
          <rPr>
            <b/>
            <sz val="9"/>
            <rFont val="Times New Roman"/>
            <family val="1"/>
          </rPr>
          <t>КонсульнатПлюс примечание:</t>
        </r>
        <r>
          <rPr>
            <sz val="9"/>
            <rFont val="Times New Roman"/>
            <family val="1"/>
          </rPr>
          <t xml:space="preserve">
По строке 054 показываются суммы денежных средств, полученные организацией в виде процентов.
</t>
        </r>
      </text>
    </comment>
    <comment ref="O41" authorId="0">
      <text>
        <r>
          <rPr>
            <b/>
            <sz val="9"/>
            <rFont val="Times New Roman"/>
            <family val="1"/>
          </rPr>
          <t>КонсульнатПлюс примечание:</t>
        </r>
        <r>
          <rPr>
            <sz val="9"/>
            <rFont val="Times New Roman"/>
            <family val="1"/>
          </rPr>
          <t xml:space="preserve">
По строке 055 показываются суммы денежных средств, полученные по инвестиционной деятельности, не показанные по строкам 051 - 054.</t>
        </r>
      </text>
    </comment>
    <comment ref="O42" authorId="0">
      <text>
        <r>
          <rPr>
            <b/>
            <sz val="9"/>
            <rFont val="Times New Roman"/>
            <family val="1"/>
          </rPr>
          <t>КонсульнатПлюс примечание:</t>
        </r>
        <r>
          <rPr>
            <sz val="9"/>
            <rFont val="Times New Roman"/>
            <family val="1"/>
          </rPr>
          <t xml:space="preserve">
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
</t>
        </r>
      </text>
    </comment>
    <comment ref="O44" authorId="0">
      <text>
        <r>
          <rPr>
            <b/>
            <sz val="9"/>
            <rFont val="Times New Roman"/>
            <family val="1"/>
          </rPr>
          <t>КонсульнатПлюс примечание:</t>
        </r>
        <r>
          <rPr>
            <sz val="9"/>
            <rFont val="Times New Roman"/>
            <family val="1"/>
          </rPr>
          <t xml:space="preserve">
По строке 061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
</t>
        </r>
      </text>
    </comment>
    <comment ref="O45" authorId="0">
      <text>
        <r>
          <rPr>
            <b/>
            <sz val="9"/>
            <rFont val="Times New Roman"/>
            <family val="1"/>
          </rPr>
          <t>КонсульнатПлюс примечание:</t>
        </r>
        <r>
          <rPr>
            <sz val="9"/>
            <rFont val="Times New Roman"/>
            <family val="1"/>
          </rPr>
          <t xml:space="preserve">
По строке 062 показываются суммы денежных средств, направленные на предоставление займов другим лицам
</t>
        </r>
      </text>
    </comment>
    <comment ref="O46" authorId="0">
      <text>
        <r>
          <rPr>
            <b/>
            <sz val="9"/>
            <rFont val="Times New Roman"/>
            <family val="1"/>
          </rPr>
          <t>КонсульнатПлюс примечание:</t>
        </r>
        <r>
          <rPr>
            <sz val="9"/>
            <rFont val="Times New Roman"/>
            <family val="1"/>
          </rPr>
          <t xml:space="preserve">
По строке 063 показываются суммы денежных средств, направленные в уставные капиталы других организаций.
</t>
        </r>
      </text>
    </comment>
    <comment ref="O47" authorId="0">
      <text>
        <r>
          <rPr>
            <b/>
            <sz val="9"/>
            <rFont val="Times New Roman"/>
            <family val="1"/>
          </rPr>
          <t>КонсульнатПлюс примечание:</t>
        </r>
        <r>
          <rPr>
            <sz val="9"/>
            <rFont val="Times New Roman"/>
            <family val="1"/>
          </rPr>
          <t xml:space="preserve">
По строке 064 показываются выплаты денежных средств по инвестиционной деятельности, не показанные по строкам 061 - 063.
</t>
        </r>
      </text>
    </comment>
    <comment ref="A53" authorId="0">
      <text>
        <r>
          <rPr>
            <b/>
            <sz val="9"/>
            <rFont val="Times New Roman"/>
            <family val="1"/>
          </rPr>
          <t>КонсульнатПлюс 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O54" authorId="0">
      <text>
        <r>
          <rPr>
            <b/>
            <sz val="9"/>
            <rFont val="Times New Roman"/>
            <family val="1"/>
          </rPr>
          <t>КонсульнатПлюс примечание:</t>
        </r>
        <r>
          <rPr>
            <sz val="9"/>
            <rFont val="Times New Roman"/>
            <family val="1"/>
          </rPr>
          <t xml:space="preserve">
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
</t>
        </r>
      </text>
    </comment>
    <comment ref="O56" authorId="0">
      <text>
        <r>
          <rPr>
            <b/>
            <sz val="9"/>
            <rFont val="Times New Roman"/>
            <family val="1"/>
          </rPr>
          <t>КонсульнатПлюс примечание:</t>
        </r>
        <r>
          <rPr>
            <sz val="9"/>
            <rFont val="Times New Roman"/>
            <family val="1"/>
          </rPr>
          <t xml:space="preserve">
По строке 081 показываются суммы денежных средств, полученные в виде кредитов и займов.
</t>
        </r>
      </text>
    </comment>
    <comment ref="O57" authorId="0">
      <text>
        <r>
          <rPr>
            <b/>
            <sz val="9"/>
            <rFont val="Times New Roman"/>
            <family val="1"/>
          </rPr>
          <t>КонсульнатПлюс примечание:</t>
        </r>
        <r>
          <rPr>
            <sz val="9"/>
            <rFont val="Times New Roman"/>
            <family val="1"/>
          </rPr>
          <t xml:space="preserve">
По строке 082  показываются суммы денежных средств, полученные от выпуска акций.
</t>
        </r>
      </text>
    </comment>
    <comment ref="O58" authorId="0">
      <text>
        <r>
          <rPr>
            <b/>
            <sz val="8"/>
            <rFont val="Times New Roman"/>
            <family val="1"/>
          </rPr>
          <t>КонсульнатПлюс примечание:</t>
        </r>
        <r>
          <rPr>
            <sz val="8"/>
            <rFont val="Times New Roman"/>
            <family val="1"/>
          </rPr>
          <t xml:space="preserve">
По строке 083 показываются суммы денежных средств, полученные от собственника имущества (учредителей, участников).
</t>
        </r>
      </text>
    </comment>
    <comment ref="O59" authorId="0">
      <text>
        <r>
          <rPr>
            <b/>
            <sz val="9"/>
            <rFont val="Times New Roman"/>
            <family val="1"/>
          </rPr>
          <t>КонсульнатПлюс примечание:</t>
        </r>
        <r>
          <rPr>
            <sz val="9"/>
            <rFont val="Times New Roman"/>
            <family val="1"/>
          </rPr>
          <t xml:space="preserve">
По строке 084  показываются суммы денежных средств, полученные по финансовой деятельности, не показанные по строкам 081 - 083.
</t>
        </r>
      </text>
    </comment>
    <comment ref="O60" authorId="0">
      <text>
        <r>
          <rPr>
            <b/>
            <sz val="9"/>
            <rFont val="Times New Roman"/>
            <family val="1"/>
          </rPr>
          <t>КонсульнатПлюс примечание:</t>
        </r>
        <r>
          <rPr>
            <sz val="9"/>
            <rFont val="Times New Roman"/>
            <family val="1"/>
          </rPr>
          <t xml:space="preserve">
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
</t>
        </r>
      </text>
    </comment>
    <comment ref="O62" authorId="0">
      <text>
        <r>
          <rPr>
            <b/>
            <sz val="9"/>
            <rFont val="Times New Roman"/>
            <family val="1"/>
          </rPr>
          <t>КонсульнатПлюс примечание:</t>
        </r>
        <r>
          <rPr>
            <sz val="9"/>
            <rFont val="Times New Roman"/>
            <family val="1"/>
          </rPr>
          <t xml:space="preserve">
По строке 091  показываются суммы денежных средств, направленные на погашение кредитов и займов.
</t>
        </r>
      </text>
    </comment>
    <comment ref="O63" authorId="0">
      <text>
        <r>
          <rPr>
            <b/>
            <sz val="9"/>
            <rFont val="Times New Roman"/>
            <family val="1"/>
          </rPr>
          <t>КонсульнатПлюс примечание:</t>
        </r>
        <r>
          <rPr>
            <sz val="9"/>
            <rFont val="Times New Roman"/>
            <family val="1"/>
          </rPr>
          <t xml:space="preserve">
По строке 092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
</t>
        </r>
      </text>
    </comment>
    <comment ref="O64" authorId="0">
      <text>
        <r>
          <rPr>
            <b/>
            <sz val="9"/>
            <rFont val="Times New Roman"/>
            <family val="1"/>
          </rPr>
          <t>КонсульнатПлюс примечание:</t>
        </r>
        <r>
          <rPr>
            <sz val="9"/>
            <rFont val="Times New Roman"/>
            <family val="1"/>
          </rPr>
          <t xml:space="preserve">
По строке 093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
</t>
        </r>
      </text>
    </comment>
    <comment ref="O65" authorId="0">
      <text>
        <r>
          <rPr>
            <b/>
            <sz val="9"/>
            <rFont val="Times New Roman"/>
            <family val="1"/>
          </rPr>
          <t>КонсульнатПлюс примечание:</t>
        </r>
        <r>
          <rPr>
            <sz val="9"/>
            <rFont val="Times New Roman"/>
            <family val="1"/>
          </rPr>
          <t xml:space="preserve">
По строке 094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
</t>
        </r>
      </text>
    </comment>
    <comment ref="O66" authorId="0">
      <text>
        <r>
          <rPr>
            <b/>
            <sz val="9"/>
            <rFont val="Times New Roman"/>
            <family val="1"/>
          </rPr>
          <t>КонсульнатПлюс примечание:</t>
        </r>
        <r>
          <rPr>
            <sz val="9"/>
            <rFont val="Times New Roman"/>
            <family val="1"/>
          </rPr>
          <t xml:space="preserve">
По строке 095  показываются выплаты денежных средств по финансовой деятельности, не показанные по строкам 091 - 094.
</t>
        </r>
      </text>
    </comment>
    <comment ref="F71" authorId="0">
      <text>
        <r>
          <rPr>
            <b/>
            <sz val="9"/>
            <rFont val="Times New Roman"/>
            <family val="1"/>
          </rPr>
          <t>КонсульнатПлюс примечание:</t>
        </r>
        <r>
          <rPr>
            <sz val="9"/>
            <rFont val="Times New Roman"/>
            <family val="1"/>
          </rPr>
          <t xml:space="preserve">
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73" authorId="0">
      <text>
        <r>
          <rPr>
            <b/>
            <sz val="9"/>
            <rFont val="Times New Roman"/>
            <family val="1"/>
          </rPr>
          <t>КонсульнатПлюс 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 ref="F69" authorId="1">
      <text>
        <r>
          <rPr>
            <b/>
            <sz val="10"/>
            <rFont val="Times New Roman"/>
            <family val="1"/>
          </rPr>
          <t xml:space="preserve">КонсультантПлюс примечание:
</t>
        </r>
        <r>
          <rPr>
            <sz val="8"/>
            <rFont val="Times New Roman"/>
            <family val="1"/>
          </rPr>
          <t xml:space="preserve">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List>
</comments>
</file>

<file path=xl/comments6.xml><?xml version="1.0" encoding="utf-8"?>
<comments xmlns="http://schemas.openxmlformats.org/spreadsheetml/2006/main">
  <authors>
    <author>Автор</author>
    <author>КонсульнатПлюс примечание</author>
  </authors>
  <commentList>
    <comment ref="F44" authorId="0">
      <text>
        <r>
          <rPr>
            <b/>
            <sz val="9"/>
            <rFont val="Times New Roman"/>
            <family val="1"/>
          </rPr>
          <t>КонсультантПлюс примечание:</t>
        </r>
        <r>
          <rPr>
            <sz val="9"/>
            <rFont val="Times New Roman"/>
            <family val="1"/>
          </rPr>
          <t xml:space="preserve">
По статье "Остаток средств на ______20__" (строка 400) показываются остатки средств на конец отчетного периода и на конец периода предыдущего года, аналогичного отчетному периоду.
</t>
        </r>
      </text>
    </comment>
    <comment ref="F20" authorId="1">
      <text>
        <r>
          <rPr>
            <b/>
            <sz val="9"/>
            <rFont val="Times New Roman"/>
            <family val="1"/>
          </rPr>
          <t>КонсульнатПлюс примечание:</t>
        </r>
        <r>
          <rPr>
            <sz val="9"/>
            <rFont val="Times New Roman"/>
            <family val="1"/>
          </rPr>
          <t xml:space="preserve">
показываются остатки средств на конец предыдущего года и на конец года, предшествующего предыдущему году</t>
        </r>
      </text>
    </comment>
    <comment ref="F28" authorId="1">
      <text>
        <r>
          <rPr>
            <b/>
            <sz val="9"/>
            <rFont val="Times New Roman"/>
            <family val="1"/>
          </rPr>
          <t>КонсульнатПлюс примечание:</t>
        </r>
        <r>
          <rPr>
            <sz val="9"/>
            <rFont val="Times New Roman"/>
            <family val="1"/>
          </rPr>
          <t xml:space="preserve">
По статье "Использовано средств"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
</t>
        </r>
      </text>
    </comment>
    <comment ref="F21" authorId="1">
      <text>
        <r>
          <rPr>
            <b/>
            <sz val="9"/>
            <rFont val="Times New Roman"/>
            <family val="1"/>
          </rPr>
          <t>КонсульнатПлюс примечание:</t>
        </r>
        <r>
          <rPr>
            <sz val="9"/>
            <rFont val="Times New Roman"/>
            <family val="1"/>
          </rPr>
          <t xml:space="preserve">
По статье "Поступило средств" (строка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
</t>
        </r>
      </text>
    </comment>
  </commentList>
</comments>
</file>

<file path=xl/comments7.xml><?xml version="1.0" encoding="utf-8"?>
<comments xmlns="http://schemas.openxmlformats.org/spreadsheetml/2006/main">
  <authors>
    <author>Автор</author>
    <author>КонсультантПлюс примечание</author>
    <author>КонсульнатПлюс примечание</author>
  </authors>
  <commentList>
    <comment ref="B57"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0"/>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0"/>
          </rPr>
          <t xml:space="preserve">
</t>
        </r>
      </text>
    </comment>
    <comment ref="A5" authorId="2">
      <text>
        <r>
          <rPr>
            <b/>
            <sz val="9"/>
            <rFont val="Times New Roman"/>
            <family val="1"/>
          </rPr>
          <t>КонсульнатПлюс примечание:</t>
        </r>
        <r>
          <rPr>
            <sz val="9"/>
            <rFont val="Times New Roman"/>
            <family val="1"/>
          </rPr>
          <t xml:space="preserve">
стоимость чистых активов определяется на 1 января, если иная периодичность не установлена законодательством, на основании данных бухгалтерского баланса, форма которого установлена Министерством финансов Республики Беларусь, как разница между стоимостью активов, принимаемых к расчету стоимости чистых активов, и стоимостью обязательств, принимаемых к расчету стоимости чистых активов.
</t>
        </r>
      </text>
    </comment>
  </commentList>
</comments>
</file>

<file path=xl/comments8.xml><?xml version="1.0" encoding="utf-8"?>
<comments xmlns="http://schemas.openxmlformats.org/spreadsheetml/2006/main">
  <authors>
    <author>Автор</author>
  </authors>
  <commentList>
    <comment ref="E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K12" authorId="0">
      <text>
        <r>
          <rPr>
            <b/>
            <sz val="8"/>
            <rFont val="Tahoma"/>
            <family val="0"/>
          </rPr>
          <t>КонсультантПлюс примечание.</t>
        </r>
        <r>
          <rPr>
            <sz val="8"/>
            <rFont val="Tahoma"/>
            <family val="2"/>
          </rPr>
          <t xml:space="preserve">
Для простановки нормативного значения коэффициента выберите в ячейках справа наименование отрасли(подотрасли), к которой относится Ваша организация.</t>
        </r>
      </text>
    </comment>
    <comment ref="H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КонсультантПлюс: 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КонсультантПлюс: 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0">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0">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List>
</comments>
</file>

<file path=xl/sharedStrings.xml><?xml version="1.0" encoding="utf-8"?>
<sst xmlns="http://schemas.openxmlformats.org/spreadsheetml/2006/main" count="2392" uniqueCount="1337">
  <si>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</si>
  <si>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r>
      <t>Отчет об изменении собственного капитала</t>
    </r>
    <r>
      <rPr>
        <b/>
        <sz val="11"/>
        <rFont val="Times New Roman"/>
        <family val="1"/>
      </rPr>
      <t>**</t>
    </r>
  </si>
  <si>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</si>
  <si>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</si>
  <si>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</si>
  <si>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t>стр. 040 гр. 3, 4, 5, 6, 7, 8,9, 10</t>
  </si>
  <si>
    <t xml:space="preserve">стр. 050 гр. 3, 4, 5, 6, 7, 8 , 9, 10 </t>
  </si>
  <si>
    <t xml:space="preserve">стр. 060 гр. 3, 4, 5, 6, 7, 8, 9, 10 </t>
  </si>
  <si>
    <t xml:space="preserve">стр. 100 гр. 3, 4, 5, 6, 7, 8, 9, 10 </t>
  </si>
  <si>
    <t xml:space="preserve">стр. 110 гр. 3, 4, 5, 6, 7, 8, 9, 10 </t>
  </si>
  <si>
    <t xml:space="preserve">стр. 140 гр. 3, 4, 5, 6, 7, 8, 9, 10 </t>
  </si>
  <si>
    <t xml:space="preserve">стр. 150 гр. 3, 4, 5, 6, 7, 8, 9, 10 </t>
  </si>
  <si>
    <t xml:space="preserve">стр. 160 гр. 3, 4, 5, 6, 7, 8, 9, 10 </t>
  </si>
  <si>
    <t xml:space="preserve">стр. 200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</si>
  <si>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</si>
  <si>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</si>
  <si>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</si>
  <si>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</si>
  <si>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</si>
  <si>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</si>
  <si>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</si>
  <si>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</si>
  <si>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</si>
  <si>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</si>
  <si>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</si>
  <si>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</si>
  <si>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</si>
  <si>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</si>
  <si>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</si>
  <si>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100 гр. 3, 4, 5, 6, 7, 8, 9, 10*</t>
  </si>
  <si>
    <t>58, 59, 06</t>
  </si>
  <si>
    <t>70, 76</t>
  </si>
  <si>
    <t>90, суб.сч. 90-7,90-8, 90-9</t>
  </si>
  <si>
    <t>(±стр. 030 - стр. 040 - стр. 050) гр. 3 и 4</t>
  </si>
  <si>
    <t>(±стр. 060 + стр. 070 - стр. 080) гр. 3 и 4</t>
  </si>
  <si>
    <t>(±стр. 090 ±  стр. 140) гр. 3 и 4</t>
  </si>
  <si>
    <t>(± стр. 150 - стр. 160 ± стр. 170 ± стр. 180 - стр. 190 - стр. 200) гр. 3 и 4</t>
  </si>
  <si>
    <t>(± стр. 210 ± стр. 220 ± стр. 230) гр. 3 и 4</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</si>
  <si>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</si>
  <si>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</si>
  <si>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</si>
  <si>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</si>
  <si>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</si>
  <si>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</si>
  <si>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 xml:space="preserve">(± стр. 010 ± стр. 020 ± стр. 030) гр. 3, 4, 5, 6, 7, 8, 9, 10 </t>
  </si>
  <si>
    <t xml:space="preserve">(± стр. 040 ± стр. 050 ± стр. 060 ± стр. 070 ± стр. 080 ± стр. 090) гр. 3, 4, 5, 6, 7, 8, 9, 10 </t>
  </si>
  <si>
    <t xml:space="preserve">(± стр. 110 ± стр. 120 ± стр. 130) гр. 3, 4, 5, 6, 7, 8, 9, 10 </t>
  </si>
  <si>
    <t xml:space="preserve">(± стр. 140 ± стр. 150 ± стр. 160 ± стр. 170 ± стр. 180 ± стр. 190) гр. 3, 4, 5, 6, 7, 8, 9, 10 </t>
  </si>
  <si>
    <t xml:space="preserve">(±стр. 040 ± стр. 070 ± стр. 100) гр. 3 и 4 </t>
  </si>
  <si>
    <t>Производство прочего электрооборудования</t>
  </si>
  <si>
    <t>420</t>
  </si>
  <si>
    <t>430</t>
  </si>
  <si>
    <t>8</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</si>
  <si>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</si>
  <si>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</si>
  <si>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</si>
  <si>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</si>
  <si>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</si>
  <si>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</si>
  <si>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</si>
  <si>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</si>
  <si>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</si>
  <si>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</si>
  <si>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</si>
  <si>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</si>
  <si>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</si>
  <si>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</si>
  <si>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</si>
  <si>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</si>
  <si>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</si>
  <si>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</si>
  <si>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</si>
  <si>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</si>
  <si>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</si>
  <si>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 xml:space="preserve">Остаток на </t>
  </si>
  <si>
    <t xml:space="preserve">Скорректированный остаток на </t>
  </si>
  <si>
    <t>СЧЕТА
80, 75, 
суб.сч. 75-1, 81, 82, 83, 84, 99</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</si>
  <si>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</si>
  <si>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</si>
  <si>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</si>
  <si>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</si>
  <si>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</si>
  <si>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</si>
  <si>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</si>
  <si>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</si>
  <si>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</si>
  <si>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</si>
  <si>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</si>
  <si>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</si>
  <si>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</si>
  <si>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</si>
  <si>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</si>
  <si>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</si>
  <si>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</si>
  <si>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</si>
  <si>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</si>
  <si>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</si>
  <si>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</si>
  <si>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</si>
  <si>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</si>
  <si>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</si>
  <si>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</si>
  <si>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</si>
  <si>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</si>
  <si>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</si>
  <si>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</si>
  <si>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</si>
  <si>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</si>
  <si>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  Только при составлении промежуточной бухгалтерской отчетности в указанных графах будут иметься данные. При составлении годовой бухгалтерской отчетности показатели в указанных графах отсутствуют, в них проставлен прочерк.</t>
  </si>
  <si>
    <t>стр. 052 гр. 7 - стр. 062 гр. 7</t>
  </si>
  <si>
    <t>90, суб.сч. 90-10</t>
  </si>
  <si>
    <t>УВЯЗКИ ПОКАЗАТЕЛЕЙ МЕЖДУ ФОРМАМИ БУХГАЛТЕРСКОЙ ОТЧЕТНОСТИ</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</si>
  <si>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</si>
  <si>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</si>
  <si>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</si>
  <si>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</si>
  <si>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</si>
  <si>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</si>
  <si>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r>
      <t>В строку 010</t>
    </r>
    <r>
      <rPr>
        <sz val="9"/>
        <color indexed="16"/>
        <rFont val="Times New Roman"/>
        <family val="1"/>
      </rPr>
      <t xml:space="preserve"> в графы 4 и 5 показатели всегда вносятся без знака "-", а в остальные графы показатели вносятся со знаком "-" при наличии дебетовых сальдо по счетам, информация по которым отражается в этих графах.</t>
    </r>
  </si>
  <si>
    <t>Постановлением 
Совета Министров Республики Беларусь
от 12.12.2011  № 1672
(в ред. постановления Совмина
от 22.01.2016 N 48)</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</si>
  <si>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</si>
  <si>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</si>
  <si>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</si>
  <si>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 xml:space="preserve">Предоставление услуг прочими местами для проживания </t>
  </si>
  <si>
    <t>Деятельность ресторанов</t>
  </si>
  <si>
    <t xml:space="preserve">Обслуживание мероприятий и прочие услуги по общественному питанию </t>
  </si>
  <si>
    <t xml:space="preserve">Деятельность баров </t>
  </si>
  <si>
    <t>10.J.  Информация и связь</t>
  </si>
  <si>
    <t>620</t>
  </si>
  <si>
    <t>613</t>
  </si>
  <si>
    <t>619</t>
  </si>
  <si>
    <t>639</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</si>
  <si>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</si>
  <si>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</si>
  <si>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</si>
  <si>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</si>
  <si>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</si>
  <si>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</si>
  <si>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</si>
  <si>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Деятельность в области беспроводной связи</t>
  </si>
  <si>
    <t>Деятельность в области спутниковой связи</t>
  </si>
  <si>
    <t>Прочая деятельность в области телекоммуникаций</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</si>
  <si>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</si>
  <si>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</si>
  <si>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Деятельность информационных агентств и прочие виды информационного обслуживания</t>
  </si>
  <si>
    <t>11. K.Финансовая и страховая деятельность</t>
  </si>
  <si>
    <t>641</t>
  </si>
  <si>
    <t>642</t>
  </si>
  <si>
    <t>643</t>
  </si>
  <si>
    <t>649</t>
  </si>
  <si>
    <t>651</t>
  </si>
  <si>
    <t>652</t>
  </si>
  <si>
    <t>653</t>
  </si>
  <si>
    <t>661</t>
  </si>
  <si>
    <t>662</t>
  </si>
  <si>
    <t>663</t>
  </si>
  <si>
    <t>Денежное посредничество</t>
  </si>
  <si>
    <t>Деятельность холдинговых компаний</t>
  </si>
  <si>
    <t>Деятельность трастовых компаний, инвестиционных фондов и аналогичных финансовых организаций</t>
  </si>
  <si>
    <t>Прочие финансовые услуги, кроме страхования и дополнительного пенсионного обеспечения</t>
  </si>
  <si>
    <t>Страхование</t>
  </si>
  <si>
    <t>Перестрахование</t>
  </si>
  <si>
    <t>Дополнительное пенсионное обеспечение</t>
  </si>
  <si>
    <t>Вспомогательная деятельность в сфере финансовых услуг, кроме страхования и дополнительного пенсионного обеспечения</t>
  </si>
  <si>
    <t>Вспомогательная деятельность в сфере страхования и дополнительного пенсионного обеспечения</t>
  </si>
  <si>
    <t>Деятельность по управлению фондами</t>
  </si>
  <si>
    <t>681</t>
  </si>
  <si>
    <t>682</t>
  </si>
  <si>
    <t>683</t>
  </si>
  <si>
    <t>Покупка и продажа собственного недвижимого имущества</t>
  </si>
  <si>
    <t>Сдача внаем собственного и арендуемого недвижимого имущества</t>
  </si>
  <si>
    <t>Операции с недвижимым имуществом за вознаграждение или на договорной основе</t>
  </si>
  <si>
    <t>749</t>
  </si>
  <si>
    <t>691</t>
  </si>
  <si>
    <t>692</t>
  </si>
  <si>
    <t>Деятельность в области права</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</si>
  <si>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</si>
  <si>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</si>
  <si>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</si>
  <si>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</si>
  <si>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</si>
  <si>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</si>
  <si>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</si>
  <si>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по письменному и устному переводу</t>
  </si>
  <si>
    <t>Прочая профессиональная, научная и техническая деятельность, не включенная в другие группировки</t>
  </si>
  <si>
    <t>Деятельность в области фотографии</t>
  </si>
  <si>
    <t>Ветеринарная деятельность</t>
  </si>
  <si>
    <t>771</t>
  </si>
  <si>
    <t>772</t>
  </si>
  <si>
    <t>773</t>
  </si>
  <si>
    <t>782</t>
  </si>
  <si>
    <t>781</t>
  </si>
  <si>
    <t>783</t>
  </si>
  <si>
    <t>791</t>
  </si>
  <si>
    <t>799</t>
  </si>
  <si>
    <t>801</t>
  </si>
  <si>
    <t>802</t>
  </si>
  <si>
    <t>803</t>
  </si>
  <si>
    <t>811</t>
  </si>
  <si>
    <t>812</t>
  </si>
  <si>
    <t>821</t>
  </si>
  <si>
    <t>822</t>
  </si>
  <si>
    <t>823</t>
  </si>
  <si>
    <t>829</t>
  </si>
  <si>
    <t>Аренда и лизинг автомобилей</t>
  </si>
  <si>
    <t>Аренда и лизинг предметов личного потребления и бытовых товаров</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</si>
  <si>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</si>
  <si>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</si>
  <si>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Деятельность агентств по трудоустройству</t>
  </si>
  <si>
    <t>Деятельность по предоставлению временной рабочей силы</t>
  </si>
  <si>
    <t>Прочая деятельность по обеспечению рабочей силой</t>
  </si>
  <si>
    <t>Прочие услуги по бронированию и сопутствующая деятельность</t>
  </si>
  <si>
    <t>Деятельность по обеспечению безопасности частных лиц и имущества</t>
  </si>
  <si>
    <t>Деятельность в области систем обеспечения безопасности</t>
  </si>
  <si>
    <t>Деятельность по проведению расследований</t>
  </si>
  <si>
    <t>Комплексные услуги по обслуживанию зданий</t>
  </si>
  <si>
    <t>Деятельность по чистке и уборке</t>
  </si>
  <si>
    <t>Деятельность по благоустройству и обслуживанию ландшафтных территорий</t>
  </si>
  <si>
    <t>Деятельность в области офисного административного и вспомогательного обслуживания</t>
  </si>
  <si>
    <t>Деятельность телефонных справочно-информационных служб</t>
  </si>
  <si>
    <t>Организация конференций и профессиональных выставок</t>
  </si>
  <si>
    <t>Деятельность по предоставлению вспомогательных коммерческих услуг, не включенная в другие группировки</t>
  </si>
  <si>
    <t>Деятельность организаций, оказывающих медицинскую помощь</t>
  </si>
  <si>
    <t>Деятельность в области физической культуры и спорта</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</si>
  <si>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</si>
  <si>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</si>
  <si>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</si>
  <si>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</si>
  <si>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</si>
  <si>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</si>
  <si>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r>
      <t>В строки 020-030</t>
    </r>
    <r>
      <rPr>
        <sz val="9"/>
        <color indexed="16"/>
        <rFont val="Times New Roman"/>
        <family val="1"/>
      </rPr>
      <t xml:space="preserve"> показатели вносятся со знаком "-", если они показывают </t>
    </r>
    <r>
      <rPr>
        <i/>
        <sz val="9"/>
        <color indexed="16"/>
        <rFont val="Times New Roman"/>
        <family val="1"/>
      </rPr>
      <t xml:space="preserve">уменьшение </t>
    </r>
    <r>
      <rPr>
        <sz val="9"/>
        <color indexed="16"/>
        <rFont val="Times New Roman"/>
        <family val="1"/>
      </rPr>
      <t xml:space="preserve">уставного, резервного, добавочного капитала, нераспределенной прибыли прошлых лет, чистой прибыли или </t>
    </r>
    <r>
      <rPr>
        <i/>
        <sz val="9"/>
        <color indexed="16"/>
        <rFont val="Times New Roman"/>
        <family val="1"/>
      </rPr>
      <t xml:space="preserve">увеличение </t>
    </r>
    <r>
      <rPr>
        <sz val="9"/>
        <color indexed="16"/>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</si>
  <si>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t xml:space="preserve">(стр. 120 ± стр. 110) гр. 3 и 4 </t>
  </si>
  <si>
    <t>Отчет о прибылях и убытках**</t>
  </si>
  <si>
    <r>
      <t xml:space="preserve">В строки 154-159 </t>
    </r>
    <r>
      <rPr>
        <sz val="10"/>
        <color indexed="16"/>
        <rFont val="Times New Roman"/>
        <family val="1"/>
      </rPr>
      <t xml:space="preserve">показатели вносятся со знаком "-", если они показывают </t>
    </r>
    <r>
      <rPr>
        <i/>
        <sz val="10"/>
        <color indexed="16"/>
        <rFont val="Times New Roman"/>
        <family val="1"/>
      </rPr>
      <t>уменьшение</t>
    </r>
    <r>
      <rPr>
        <sz val="10"/>
        <color indexed="16"/>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color indexed="16"/>
        <rFont val="Times New Roman"/>
        <family val="1"/>
      </rPr>
      <t>увеличение</t>
    </r>
    <r>
      <rPr>
        <sz val="10"/>
        <color indexed="16"/>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</si>
  <si>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В строки 161-169</t>
    </r>
    <r>
      <rPr>
        <sz val="10"/>
        <color indexed="16"/>
        <rFont val="Times New Roman"/>
        <family val="1"/>
      </rPr>
      <t xml:space="preserve"> показатели вносятся со знаком "-", если они показывают </t>
    </r>
    <r>
      <rPr>
        <i/>
        <sz val="10"/>
        <color indexed="16"/>
        <rFont val="Times New Roman"/>
        <family val="1"/>
      </rPr>
      <t>уменьшение</t>
    </r>
    <r>
      <rPr>
        <sz val="10"/>
        <color indexed="16"/>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color indexed="16"/>
        <rFont val="Times New Roman"/>
        <family val="1"/>
      </rPr>
      <t>увеличение</t>
    </r>
    <r>
      <rPr>
        <sz val="10"/>
        <color indexed="16"/>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</si>
  <si>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 xml:space="preserve">В строки 170-190 </t>
    </r>
    <r>
      <rPr>
        <sz val="10"/>
        <color indexed="16"/>
        <rFont val="Times New Roman"/>
        <family val="1"/>
      </rPr>
      <t xml:space="preserve">показатели вносятся со знаком "-", если они показывают </t>
    </r>
    <r>
      <rPr>
        <i/>
        <sz val="10"/>
        <color indexed="16"/>
        <rFont val="Times New Roman"/>
        <family val="1"/>
      </rPr>
      <t>уменьшение</t>
    </r>
    <r>
      <rPr>
        <sz val="10"/>
        <color indexed="16"/>
        <rFont val="Times New Roman"/>
        <family val="1"/>
      </rPr>
      <t xml:space="preserve"> уставного, резервного, добавочного капитала, нераспределенной прибыли прошлых лет или </t>
    </r>
    <r>
      <rPr>
        <i/>
        <sz val="10"/>
        <color indexed="16"/>
        <rFont val="Times New Roman"/>
        <family val="1"/>
      </rPr>
      <t>увеличение</t>
    </r>
    <r>
      <rPr>
        <sz val="10"/>
        <color indexed="16"/>
        <rFont val="Times New Roman"/>
        <family val="1"/>
      </rPr>
      <t xml:space="preserve"> собственных акций (долей в уставном капитале), непокрытого убытка прошлых лет.</t>
    </r>
  </si>
  <si>
    <t>строка 130 гр. 4</t>
  </si>
  <si>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</si>
  <si>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</si>
  <si>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</si>
  <si>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</si>
  <si>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</si>
  <si>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</si>
  <si>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</si>
  <si>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</si>
  <si>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</si>
  <si>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</si>
  <si>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</si>
  <si>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</si>
  <si>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</si>
  <si>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</si>
  <si>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</si>
  <si>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</si>
  <si>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</si>
  <si>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</si>
  <si>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</si>
  <si>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</si>
  <si>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</si>
  <si>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</si>
  <si>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 СЧЕТА (согласно типовому плану счетов, утв. Постановлением Минфина РБ от 29.06.2011 N50)</t>
  </si>
  <si>
    <t>03, 02</t>
  </si>
  <si>
    <t>60, 62, 63, 68, 69, 73, 75, 76, 79</t>
  </si>
  <si>
    <t>10, 15, 16, 14</t>
  </si>
  <si>
    <t>11, 15, 16, 14</t>
  </si>
  <si>
    <t>20, 21, 23, 29, 14</t>
  </si>
  <si>
    <t>41, 42, 43, 44, 14</t>
  </si>
  <si>
    <t>28</t>
  </si>
  <si>
    <t>60, 62, 63, 68, 69, 70, 71, 73, 75, 76, 79</t>
  </si>
  <si>
    <t>67, суб.сч. 67-1, 67-2</t>
  </si>
  <si>
    <t>60, 62, 68, 69, 76, 79</t>
  </si>
  <si>
    <t>66, суб.сч. 66-1, 66-2</t>
  </si>
  <si>
    <t>66 (суб.сч. 66-3), 67 (суб.сч. 67-3), 71, 73, 76, 79</t>
  </si>
  <si>
    <t>76, суб.сч. 76-7</t>
  </si>
  <si>
    <t>90, суб.сч. 90-1, 90-2, 90-3</t>
  </si>
  <si>
    <t>90, суб.сч. 90-4</t>
  </si>
  <si>
    <t xml:space="preserve">90, суб.сч. 90-5 </t>
  </si>
  <si>
    <t>90, суб.сч. 90-6</t>
  </si>
  <si>
    <t>91, суб.сч. 91-1, 91-2, 91-3</t>
  </si>
  <si>
    <t>91, суб.сч. 91-4</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</si>
  <si>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</si>
  <si>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</si>
  <si>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</si>
  <si>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</si>
  <si>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</si>
  <si>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</si>
  <si>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</si>
  <si>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</si>
  <si>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</si>
  <si>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</si>
  <si>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</si>
  <si>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</si>
  <si>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</si>
  <si>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</si>
  <si>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</si>
  <si>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</si>
  <si>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</si>
  <si>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</si>
  <si>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</si>
  <si>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</si>
  <si>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</si>
  <si>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</si>
  <si>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</si>
  <si>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</si>
  <si>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</si>
  <si>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</si>
  <si>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</si>
  <si>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</si>
  <si>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</si>
  <si>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</si>
  <si>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</si>
  <si>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</si>
  <si>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50,  51, 52, 55, 57, 58</t>
  </si>
  <si>
    <t>Розничная торговля в неспециализированных магазинах</t>
  </si>
  <si>
    <r>
      <t xml:space="preserve">При составлении промежуточной отчетности в строку 110 в графы 4 и 5 показатели вносятся вручную всегда без знака "-", </t>
    </r>
    <r>
      <rPr>
        <sz val="9"/>
        <color indexed="16"/>
        <rFont val="Times New Roman"/>
        <family val="1"/>
      </rPr>
      <t>а в остальные графы показатели вносятся со знаком "-" при наличии дебетовых сальдо по счетам, информация по которым отражается в этих графах.</t>
    </r>
  </si>
  <si>
    <t>Туристическая деятельность</t>
  </si>
  <si>
    <t>(стр. 150 + стр. 131)
Прил. 2</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</si>
  <si>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</si>
  <si>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</si>
  <si>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</si>
  <si>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</si>
  <si>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</si>
  <si>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</si>
  <si>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</si>
  <si>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абсолютная величина, млн. рублей</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</si>
  <si>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</si>
  <si>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</si>
  <si>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</si>
  <si>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</si>
  <si>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</si>
  <si>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</si>
  <si>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</si>
  <si>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</si>
  <si>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</si>
  <si>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</si>
  <si>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</si>
  <si>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</si>
  <si>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</si>
  <si>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</si>
  <si>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</si>
  <si>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</si>
  <si>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</si>
  <si>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строка 100 гр. 3</t>
  </si>
  <si>
    <t>Прочие платежи, исчисляемые из прибыли (дохода)</t>
  </si>
  <si>
    <r>
      <t xml:space="preserve">09. </t>
    </r>
    <r>
      <rPr>
        <sz val="9"/>
        <color indexed="16"/>
        <rFont val="Times New Roman"/>
        <family val="1"/>
      </rPr>
      <t xml:space="preserve">В </t>
    </r>
    <r>
      <rPr>
        <b/>
        <sz val="9"/>
        <color indexed="16"/>
        <rFont val="Times New Roman"/>
        <family val="1"/>
      </rPr>
      <t>строки 170 и 180</t>
    </r>
    <r>
      <rPr>
        <sz val="9"/>
        <color indexed="16"/>
        <rFont val="Times New Roman"/>
        <family val="1"/>
      </rPr>
      <t xml:space="preserve"> показатели вносятся со знаком "-", если в результате их расчета получена отрицательная величина</t>
    </r>
  </si>
  <si>
    <t>об изменении собственного капитала</t>
  </si>
  <si>
    <t>об использовании целевого финансирования</t>
  </si>
  <si>
    <t>326</t>
  </si>
  <si>
    <t>амортизация основных средств и иного имущества</t>
  </si>
  <si>
    <t>Отчет об изменении собственного капитала</t>
  </si>
  <si>
    <t>Отчет об использовании целевого финансирования</t>
  </si>
  <si>
    <t>стр. 480 гр. 3</t>
  </si>
  <si>
    <t>стр. 400 гр. 3</t>
  </si>
  <si>
    <t>стр. 480 гр. 4</t>
  </si>
  <si>
    <t>* Только при составлении годовой бухгалтерской отчетности</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</si>
  <si>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</si>
  <si>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</si>
  <si>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</si>
  <si>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</si>
  <si>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</si>
  <si>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</si>
  <si>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</si>
  <si>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</si>
  <si>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</si>
  <si>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</si>
  <si>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</si>
  <si>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</si>
  <si>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</si>
  <si>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</si>
  <si>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</si>
  <si>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</si>
  <si>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</si>
  <si>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</si>
  <si>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</si>
  <si>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</si>
  <si>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</si>
  <si>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</si>
  <si>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</si>
  <si>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</si>
  <si>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</si>
  <si>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</si>
  <si>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</si>
  <si>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</si>
  <si>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</si>
  <si>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</si>
  <si>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</si>
  <si>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</si>
  <si>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</si>
  <si>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</si>
  <si>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</si>
  <si>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</si>
  <si>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</si>
  <si>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</si>
  <si>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Сумма затрат по реализованной продукции
(Отчет о прибылях и убытках)</t>
  </si>
  <si>
    <t>Рентабельность операционной деятельности</t>
  </si>
  <si>
    <t>стр. 090 Прил. 2</t>
  </si>
  <si>
    <t>стр. 060 Прил. 2</t>
  </si>
  <si>
    <t>(стр. 020 + стр. 040 + стр. 050 + 
+ стр. 080) Прил. 2</t>
  </si>
  <si>
    <t>Брутто-прибыль от текущей деятельности 
(Отчет о прибылях и убытках)</t>
  </si>
  <si>
    <t>Общая сумма затрат по текущей деятельности
(Отчет о прибылях и убытках)</t>
  </si>
  <si>
    <t>Сумма прибыли от финансовых инвестиций  
(Отчет о прибылях и убытках)</t>
  </si>
  <si>
    <t>Средняя сумма долгосрочных и краткосрочных финансовых инвестиций
(Баланс)</t>
  </si>
  <si>
    <t>Рентабельность финансовых
инвестиций</t>
  </si>
  <si>
    <t>Рентабельность
затрат</t>
  </si>
  <si>
    <t>1/2 (стр. 150 гр. 3  + стр. 150 гр. 4 + 
+ стр. 260 гр. 3 + стр. 260 гр. 4) Баланса</t>
  </si>
  <si>
    <t>(стр. 102 + стр. 103 + стр. 104)
Прил. 2</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</si>
  <si>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сохраните файл с поддержкой макросов: Кнопка "Offiсе" → Сохранить как → Книга Excel с поддержкой макросов; 
- закройте файл и откройте его еще раз. На страницах, где используются макросы, вкладка "Надстройки" будет отображена.</t>
    </r>
  </si>
  <si>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</si>
  <si>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t>Прибыль от реализации продукции, работ и услуг до выплаты процентов и налогов
(Отчет о прибылях и убытках)</t>
  </si>
  <si>
    <t>Сумма полученной выручки 
(Отчет о прибылях и убытках)</t>
  </si>
  <si>
    <t>Рентабельность
продаж (оборота)</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</si>
  <si>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</si>
  <si>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</si>
  <si>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</si>
  <si>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</si>
  <si>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t>1/2 (стр. 300 гр.3 + стр. 300 гр. 4) Баланса</t>
  </si>
  <si>
    <t>12</t>
  </si>
  <si>
    <t>n</t>
  </si>
  <si>
    <t>№
п/п</t>
  </si>
  <si>
    <t>Рентабельность собственного
капитала</t>
  </si>
  <si>
    <t>Сумма чистой прибыли отчетного периода
(Отчет о прибылях и убытках)</t>
  </si>
  <si>
    <r>
      <t xml:space="preserve">В строки 066-069, 070 - 090, 120 - 130 </t>
    </r>
    <r>
      <rPr>
        <sz val="9"/>
        <color indexed="16"/>
        <rFont val="Times New Roman"/>
        <family val="1"/>
      </rPr>
      <t xml:space="preserve"> показатели вносятся со знаком "-", если они показывают </t>
    </r>
    <r>
      <rPr>
        <i/>
        <sz val="9"/>
        <color indexed="16"/>
        <rFont val="Times New Roman"/>
        <family val="1"/>
      </rPr>
      <t>уменьшение</t>
    </r>
    <r>
      <rPr>
        <sz val="9"/>
        <color indexed="16"/>
        <rFont val="Times New Roman"/>
        <family val="1"/>
      </rPr>
      <t xml:space="preserve"> уставного, резервного, добавочного капитала, нераспределенной прибыли прошлых лет, чистой прибыли или </t>
    </r>
    <r>
      <rPr>
        <i/>
        <sz val="9"/>
        <color indexed="16"/>
        <rFont val="Times New Roman"/>
        <family val="1"/>
      </rPr>
      <t xml:space="preserve">увеличение </t>
    </r>
    <r>
      <rPr>
        <sz val="9"/>
        <color indexed="16"/>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</si>
  <si>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 xml:space="preserve">В строки 061-065 </t>
    </r>
    <r>
      <rPr>
        <sz val="9"/>
        <color indexed="16"/>
        <rFont val="Times New Roman"/>
        <family val="1"/>
      </rPr>
      <t xml:space="preserve">показатели вносятся со знаком "-", если они показывают </t>
    </r>
    <r>
      <rPr>
        <i/>
        <sz val="9"/>
        <color indexed="16"/>
        <rFont val="Times New Roman"/>
        <family val="1"/>
      </rPr>
      <t>уменьшение</t>
    </r>
    <r>
      <rPr>
        <sz val="9"/>
        <color indexed="16"/>
        <rFont val="Times New Roman"/>
        <family val="1"/>
      </rPr>
      <t xml:space="preserve"> уставного, резервного, добавочного капитала, нераспределенной прибыли прошлых лет, чистой прибыли или </t>
    </r>
    <r>
      <rPr>
        <i/>
        <sz val="9"/>
        <color indexed="16"/>
        <rFont val="Times New Roman"/>
        <family val="1"/>
      </rPr>
      <t>увеличение</t>
    </r>
    <r>
      <rPr>
        <sz val="9"/>
        <color indexed="16"/>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</si>
  <si>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В строки 054-059</t>
    </r>
    <r>
      <rPr>
        <sz val="9"/>
        <color indexed="16"/>
        <rFont val="Times New Roman"/>
        <family val="1"/>
      </rPr>
      <t xml:space="preserve"> показатели вносятся со знаком "-", если они показывают </t>
    </r>
    <r>
      <rPr>
        <i/>
        <sz val="9"/>
        <color indexed="16"/>
        <rFont val="Times New Roman"/>
        <family val="1"/>
      </rPr>
      <t>уменьшение</t>
    </r>
    <r>
      <rPr>
        <sz val="9"/>
        <color indexed="16"/>
        <rFont val="Times New Roman"/>
        <family val="1"/>
      </rPr>
      <t xml:space="preserve"> уставного, резервного, добавочного капитала, нераспределенной прибыли прошлых лет, чистой прибыли или </t>
    </r>
    <r>
      <rPr>
        <i/>
        <sz val="9"/>
        <color indexed="16"/>
        <rFont val="Times New Roman"/>
        <family val="1"/>
      </rPr>
      <t>увеличение</t>
    </r>
    <r>
      <rPr>
        <sz val="9"/>
        <color indexed="16"/>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</si>
  <si>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</si>
  <si>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Средняя величина собственного капитала 
(Баланс)</t>
  </si>
  <si>
    <t>стр. 210 Прил. 2</t>
  </si>
  <si>
    <t>1/2 (стр. 490 гр.3 +  
+ стр. 490 гр. 4) Баланса</t>
  </si>
  <si>
    <r>
      <t>Р</t>
    </r>
    <r>
      <rPr>
        <b/>
        <i/>
        <vertAlign val="subscript"/>
        <sz val="12"/>
        <rFont val="Times New Roman"/>
        <family val="1"/>
      </rPr>
      <t xml:space="preserve">З </t>
    </r>
    <r>
      <rPr>
        <b/>
        <i/>
        <sz val="12"/>
        <rFont val="Times New Roman"/>
        <family val="1"/>
      </rPr>
      <t>=</t>
    </r>
  </si>
  <si>
    <t>Род =</t>
  </si>
  <si>
    <t>Рфи =</t>
  </si>
  <si>
    <t>Роб =</t>
  </si>
  <si>
    <t>Робщ =</t>
  </si>
  <si>
    <t>Рск =</t>
  </si>
  <si>
    <t>На момент установления неплатеже-     способности</t>
  </si>
  <si>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</si>
  <si>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</si>
  <si>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</si>
  <si>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</si>
  <si>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</si>
  <si>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</si>
  <si>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</si>
  <si>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</si>
  <si>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</si>
  <si>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</si>
  <si>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Результат движения денежных средств по текущей деятельности</t>
  </si>
  <si>
    <t>Результат движения денежных средств по инвестиционной деятельности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</si>
  <si>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</si>
  <si>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</si>
  <si>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</si>
  <si>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</si>
  <si>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</si>
  <si>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r>
      <t xml:space="preserve">В строку 140 </t>
    </r>
    <r>
      <rPr>
        <sz val="10"/>
        <color indexed="16"/>
        <rFont val="Times New Roman"/>
        <family val="1"/>
      </rPr>
      <t>показатель вносится со знаком "-", если он повлиял на уменьшение остатка денежных средств.</t>
    </r>
  </si>
  <si>
    <t>Анализ структуры разделов I и II бухгалтерского баланса</t>
  </si>
  <si>
    <t>Коэффициент финансовой независимости</t>
  </si>
  <si>
    <t>Кфн&gt;=0,4 - 0,6</t>
  </si>
  <si>
    <t>Ккап&lt;=1,0</t>
  </si>
  <si>
    <t>1. А. Сельское, лесное и рыбное хозяйство</t>
  </si>
  <si>
    <t>2. В. Горнодобывающая промышленность</t>
  </si>
  <si>
    <t>3. С. Обрабатывающая промышленность</t>
  </si>
  <si>
    <t>4. D. Снабжение электроэнергией, газом, паром, горячей водой и кондиционированным воздухом</t>
  </si>
  <si>
    <t>7. G. Оптовая и розничная торговля; ремонт автомобилей и мотоциклов</t>
  </si>
  <si>
    <t>8. H. Транспортная деятельность, складирование, почтовая и курьерская деятельность</t>
  </si>
  <si>
    <t>9. I. Услуги по временному проживанию и питанию</t>
  </si>
  <si>
    <t>12. L. Операции с недвижимым имуществом</t>
  </si>
  <si>
    <t>13. М. Профессиональная, научная и техническая деятельность</t>
  </si>
  <si>
    <t>14. N. Деятельность в сфере административных и вспомогательных услуг</t>
  </si>
  <si>
    <t>15. Q. Здравоохранение и социальные услуги</t>
  </si>
  <si>
    <t>16. R. Творчество, спорт, развлечения и отдых</t>
  </si>
  <si>
    <t>17. S. Предоставление прочих видов услуг</t>
  </si>
  <si>
    <t>18. Прочие виды экономической деятельности</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</si>
  <si>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</si>
  <si>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</si>
  <si>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</si>
  <si>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</si>
  <si>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</si>
  <si>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</si>
  <si>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</si>
  <si>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</si>
  <si>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</si>
  <si>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</si>
  <si>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</si>
  <si>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</si>
  <si>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</si>
  <si>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071</t>
  </si>
  <si>
    <t>072</t>
  </si>
  <si>
    <t>089</t>
  </si>
  <si>
    <t>099</t>
  </si>
  <si>
    <t>Добыча каменного угля и антрацита</t>
  </si>
  <si>
    <t xml:space="preserve">Добыча бурого угля </t>
  </si>
  <si>
    <t>Добыча нефти</t>
  </si>
  <si>
    <t>Добыча природного газа</t>
  </si>
  <si>
    <t>Добыча руд (кроме железных)</t>
  </si>
  <si>
    <t>Добыча камня, песка и глины</t>
  </si>
  <si>
    <t>Добыча полезных ископаемых, не включенных в другие группировки</t>
  </si>
  <si>
    <t>Предоставление услуг, способствующих добыче нефти и природного газа</t>
  </si>
  <si>
    <t>Предоставление услуг, способствующих добыче других полезных ископаемых</t>
  </si>
  <si>
    <t>104</t>
  </si>
  <si>
    <t>105</t>
  </si>
  <si>
    <t>106</t>
  </si>
  <si>
    <t>107</t>
  </si>
  <si>
    <t>108</t>
  </si>
  <si>
    <t>109</t>
  </si>
  <si>
    <t>133</t>
  </si>
  <si>
    <t>Рыбоводство</t>
  </si>
  <si>
    <t>139</t>
  </si>
  <si>
    <t>142</t>
  </si>
  <si>
    <t>19201</t>
  </si>
  <si>
    <t>206</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</si>
  <si>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</si>
  <si>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</si>
  <si>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Производство мукомольно-крупяных продуктов, крахмалов и крахмальных продуктов</t>
  </si>
  <si>
    <t>Производство хлебобулочных, макаронных и мучных кондитерских изделий</t>
  </si>
  <si>
    <t>Производство прочих продуктов питания</t>
  </si>
  <si>
    <t>Производство прочих текстильных изделий, кроме одежды</t>
  </si>
  <si>
    <t>Производство одежды, кроме одежды из меха</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</si>
  <si>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</si>
  <si>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</si>
  <si>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</si>
  <si>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</si>
  <si>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</si>
  <si>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</si>
  <si>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</si>
  <si>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</si>
  <si>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</si>
  <si>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</si>
  <si>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</si>
  <si>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</si>
  <si>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</si>
  <si>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</si>
  <si>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Производство основных фармацевтических продуктов</t>
  </si>
  <si>
    <t>Производство фармацевтических препаратов и медицинских материалов</t>
  </si>
  <si>
    <t>221</t>
  </si>
  <si>
    <t>234</t>
  </si>
  <si>
    <t>235</t>
  </si>
  <si>
    <t>236</t>
  </si>
  <si>
    <t>237</t>
  </si>
  <si>
    <t>239</t>
  </si>
  <si>
    <t>Производство огнеупоров</t>
  </si>
  <si>
    <t>Производство строительных материалов из глины</t>
  </si>
  <si>
    <t>Производство прочих фарфоровых и керамических изделий</t>
  </si>
  <si>
    <t>Производство цемента, извести и строительного гипса</t>
  </si>
  <si>
    <t>Производство изделий из бетона, цемента и строительного гипса</t>
  </si>
  <si>
    <t>Резка, обработка и отделка камня</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</si>
  <si>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</si>
  <si>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</si>
  <si>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основных благородных и цветных металлов</t>
  </si>
  <si>
    <t>Производство прочих стальных изделий путем первичной обработки</t>
  </si>
  <si>
    <t>253</t>
  </si>
  <si>
    <t>254</t>
  </si>
  <si>
    <t>255</t>
  </si>
  <si>
    <t>256</t>
  </si>
  <si>
    <t>257</t>
  </si>
  <si>
    <t>259</t>
  </si>
  <si>
    <t xml:space="preserve">Производство радиаторов, котлов центрального отопления, металлических цистерн, резервуаров, контейнеров </t>
  </si>
  <si>
    <t>Производство паровых и водогрейных котлов, кроме котлов центрального отопления</t>
  </si>
  <si>
    <t>Ковка, прессование, штамповка, профилирование металла; производство изделий методом порошковой металлургии</t>
  </si>
  <si>
    <t>Обработка металлов и нанесение покрытий на металлы; основные технологические процессы машиностроения</t>
  </si>
  <si>
    <t>Производство ножевых изделий, инструментов и замочно-скобяных изделий</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</si>
  <si>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</si>
  <si>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</si>
  <si>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</si>
  <si>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</si>
  <si>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</si>
  <si>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</si>
  <si>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</si>
  <si>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</si>
  <si>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279</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</si>
  <si>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</si>
  <si>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</si>
  <si>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</si>
  <si>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</si>
  <si>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</si>
  <si>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281</t>
  </si>
  <si>
    <t>289</t>
  </si>
  <si>
    <t>Производство оборудования общего назначения</t>
  </si>
  <si>
    <t>Производство отдельных машин и оборудования общего назначения</t>
  </si>
  <si>
    <t>Производство отдельных машин и оборудования специального назначения</t>
  </si>
  <si>
    <t xml:space="preserve">Производство машин и оборудования для сельского и лесного хозяйства </t>
  </si>
  <si>
    <t>293</t>
  </si>
  <si>
    <t>301</t>
  </si>
  <si>
    <t>302</t>
  </si>
  <si>
    <t>303</t>
  </si>
  <si>
    <t>304</t>
  </si>
  <si>
    <t>309</t>
  </si>
  <si>
    <t>Производство кузовов для автомобилей; производство прицепов и полуприцепов</t>
  </si>
  <si>
    <t>Производство частей и принадлежностей автомобилей</t>
  </si>
  <si>
    <t>Строительство судов</t>
  </si>
  <si>
    <t>Производство железнодорожных локомотивов и подвижного состава</t>
  </si>
  <si>
    <t>Производство военных боевых автомобилей</t>
  </si>
  <si>
    <t>Производство летательных аппаратов, оборудования для них</t>
  </si>
  <si>
    <t>Производство прочих транспортных средств и оборудования</t>
  </si>
  <si>
    <t>329</t>
  </si>
  <si>
    <t>Производство ювелирных изделий, бижутерии и аналогичных изделий</t>
  </si>
  <si>
    <t>Производство различных изделий, не включенных в другие группировки</t>
  </si>
  <si>
    <t>Производство медицинских и стоматологических инструментов и принадлежностей</t>
  </si>
  <si>
    <t>Ремонт готовых металлических изделий, машин и оборудования</t>
  </si>
  <si>
    <t>Монтаж, установка промышленных машин и оборудования</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</si>
  <si>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</si>
  <si>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</si>
  <si>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</si>
  <si>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</si>
  <si>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370</t>
  </si>
  <si>
    <t>381</t>
  </si>
  <si>
    <t>382</t>
  </si>
  <si>
    <t>390</t>
  </si>
  <si>
    <t>Сбор, обработка и распределение воды</t>
  </si>
  <si>
    <t>Сбор и обработка сточных вод</t>
  </si>
  <si>
    <t>Сбор отходов</t>
  </si>
  <si>
    <t>Обработка, удаление и захоронение отходов</t>
  </si>
  <si>
    <t>Деятельность по ликвидации загрязнений и прочие услуги в области удаления отходов</t>
  </si>
  <si>
    <t>383</t>
  </si>
  <si>
    <t>Деятельность по обработке вторичных материальных ресурсов</t>
  </si>
  <si>
    <t>411</t>
  </si>
  <si>
    <t>412</t>
  </si>
  <si>
    <t>421</t>
  </si>
  <si>
    <t>422</t>
  </si>
  <si>
    <t>429</t>
  </si>
  <si>
    <t>431</t>
  </si>
  <si>
    <t>432</t>
  </si>
  <si>
    <t>433</t>
  </si>
  <si>
    <t>439</t>
  </si>
  <si>
    <t>Реализация проектов, связанных со строительством зданий</t>
  </si>
  <si>
    <t>Общее строительство зданий</t>
  </si>
  <si>
    <t>Строительство автомобильных и железных дорог</t>
  </si>
  <si>
    <t>Строительство распределительных инженерных сооружений</t>
  </si>
  <si>
    <t>Строительство прочих инженерных сооружений</t>
  </si>
  <si>
    <t>Снос зданий и сооружений; подготовка строительного участка</t>
  </si>
  <si>
    <t>Монтаж и установка инженерного оборудования зданий и сооружений</t>
  </si>
  <si>
    <t>Прочие специальные строительные работы</t>
  </si>
  <si>
    <t>461</t>
  </si>
  <si>
    <t>462</t>
  </si>
  <si>
    <t>463</t>
  </si>
  <si>
    <t>464</t>
  </si>
  <si>
    <t>465</t>
  </si>
  <si>
    <t>466</t>
  </si>
  <si>
    <t>467</t>
  </si>
  <si>
    <t>469</t>
  </si>
  <si>
    <t>471</t>
  </si>
  <si>
    <t>472</t>
  </si>
  <si>
    <t>473</t>
  </si>
  <si>
    <t>474</t>
  </si>
  <si>
    <t>475</t>
  </si>
  <si>
    <t>476</t>
  </si>
  <si>
    <t>477</t>
  </si>
  <si>
    <t>478</t>
  </si>
  <si>
    <t>479</t>
  </si>
  <si>
    <t>Оптовая торговля за вознаграждение или на договорной основе</t>
  </si>
  <si>
    <t>Оптовая торговля продуктами питания, напитками и табачными изделиями</t>
  </si>
  <si>
    <t>Оптовая торговля непродовольственными потребительскими товарами</t>
  </si>
  <si>
    <t>Оптовая торговля компьютерами, программным обеспечением и коммуникационным оборудованием</t>
  </si>
  <si>
    <t>Оптовая торговля прочей техникой, оборудованием, деталями и принадлежностями к ним</t>
  </si>
  <si>
    <t>Прочая специализированная оптовая торговля</t>
  </si>
  <si>
    <t>Неспециализированная оптовая торговля товарами</t>
  </si>
  <si>
    <t>Розничная торговля продуктами питания, напитками и табачными изделиями в специализированных магазинах</t>
  </si>
  <si>
    <t>Розничная торговля топливом в специализированных магазинах</t>
  </si>
  <si>
    <t>Розничная торговля компьютерами, программным обеспечением и коммуникационным оборудованием в специализированных магазинах</t>
  </si>
  <si>
    <t>Розничная торговля прочими бытовыми товарами в специализированных магазинах</t>
  </si>
  <si>
    <t>Розничная торговля товарами культурно-развлекательного характера в специализированных магазинах</t>
  </si>
  <si>
    <t>Розничная торговля прочими товарами в специализированных магазинах, не включенными в другие группировки</t>
  </si>
  <si>
    <t>Розничная торговля в палатках, киосках и на рынках</t>
  </si>
  <si>
    <t>Розничная торговля вне магазинов, палаток, киосков, рынков</t>
  </si>
  <si>
    <t>491</t>
  </si>
  <si>
    <t>492</t>
  </si>
  <si>
    <t>493</t>
  </si>
  <si>
    <t>494</t>
  </si>
  <si>
    <t>495</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</si>
  <si>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</si>
  <si>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</si>
  <si>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</si>
  <si>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</si>
  <si>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</si>
  <si>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</si>
  <si>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</si>
  <si>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</si>
  <si>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</si>
  <si>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</si>
  <si>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</si>
  <si>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</si>
  <si>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</si>
  <si>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</si>
  <si>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532</t>
  </si>
  <si>
    <t>Почтовая деятельность в рамках предоставления услуг общего пользования</t>
  </si>
  <si>
    <t>Прочая почтовая и курьерская деятельность</t>
  </si>
  <si>
    <t>559</t>
  </si>
  <si>
    <t>561</t>
  </si>
  <si>
    <t>562</t>
  </si>
  <si>
    <t>563</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</si>
  <si>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</si>
  <si>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</si>
  <si>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</si>
  <si>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</si>
  <si>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</si>
  <si>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</si>
  <si>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</si>
  <si>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</si>
  <si>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</si>
  <si>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</si>
  <si>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</si>
  <si>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</si>
  <si>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</si>
  <si>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</si>
  <si>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</si>
  <si>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</si>
  <si>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</si>
  <si>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</si>
  <si>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</si>
  <si>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</si>
  <si>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</si>
  <si>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</si>
  <si>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</si>
  <si>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</si>
  <si>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</si>
  <si>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</si>
  <si>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</si>
  <si>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</si>
  <si>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</si>
  <si>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</si>
  <si>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</si>
  <si>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</si>
  <si>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</si>
  <si>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</si>
  <si>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</si>
  <si>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</si>
  <si>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</si>
  <si>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</si>
  <si>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</si>
  <si>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</si>
  <si>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</si>
  <si>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</si>
  <si>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</si>
  <si>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</si>
  <si>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</si>
  <si>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</si>
  <si>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</si>
  <si>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</si>
  <si>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</si>
  <si>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</si>
  <si>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</si>
  <si>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</si>
  <si>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</si>
  <si>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</si>
  <si>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</si>
  <si>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</si>
  <si>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</si>
  <si>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</si>
  <si>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</si>
  <si>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 xml:space="preserve">Прочие краткосрочные активы </t>
  </si>
  <si>
    <t>БАЛАНС</t>
  </si>
  <si>
    <t>III. СОБСТВЕННЫЙ КАПИТАЛ</t>
  </si>
  <si>
    <t>Уставный капитал</t>
  </si>
  <si>
    <t>* Только при составлении промежуточной бухгалтерской отчетности</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</si>
  <si>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</si>
  <si>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</si>
  <si>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</si>
  <si>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</si>
  <si>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</si>
  <si>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</si>
  <si>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</si>
  <si>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</si>
  <si>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</si>
  <si>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</si>
  <si>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</si>
  <si>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</si>
  <si>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</si>
  <si>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</si>
  <si>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</si>
  <si>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</si>
  <si>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</si>
  <si>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</si>
  <si>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</si>
  <si>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</si>
  <si>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</si>
  <si>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</si>
  <si>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</si>
  <si>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</si>
  <si>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</si>
  <si>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</si>
  <si>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</si>
  <si>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</si>
  <si>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</si>
  <si>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</si>
  <si>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</si>
  <si>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</si>
  <si>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</si>
  <si>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</si>
  <si>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</si>
  <si>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</si>
  <si>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</si>
  <si>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</si>
  <si>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</si>
  <si>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</si>
  <si>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</si>
  <si>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Итого</t>
  </si>
  <si>
    <t>Коэффициент обеспеченности обязательств активами (К3) :</t>
  </si>
  <si>
    <t>Корректировки в связи с изменением учетной политики</t>
  </si>
  <si>
    <t>Корректировки в связи с исправлением ошибок</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</si>
  <si>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</si>
  <si>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</si>
  <si>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</si>
  <si>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</si>
  <si>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</si>
  <si>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</si>
  <si>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</si>
  <si>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</si>
  <si>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</si>
  <si>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</si>
  <si>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</si>
  <si>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</si>
  <si>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</si>
  <si>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</si>
  <si>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</si>
  <si>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</si>
  <si>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100</t>
  </si>
  <si>
    <t>120</t>
  </si>
  <si>
    <t>130</t>
  </si>
  <si>
    <t>140</t>
  </si>
  <si>
    <t>150</t>
  </si>
  <si>
    <t xml:space="preserve">чистая прибыль </t>
  </si>
  <si>
    <t>151</t>
  </si>
  <si>
    <t>152</t>
  </si>
  <si>
    <t>153</t>
  </si>
  <si>
    <t>154</t>
  </si>
  <si>
    <t>155</t>
  </si>
  <si>
    <t>156</t>
  </si>
  <si>
    <t>157</t>
  </si>
  <si>
    <t>158</t>
  </si>
  <si>
    <t>159</t>
  </si>
  <si>
    <t>160</t>
  </si>
  <si>
    <t>161</t>
  </si>
  <si>
    <t>162</t>
  </si>
  <si>
    <t>163</t>
  </si>
  <si>
    <t>164</t>
  </si>
  <si>
    <t>165</t>
  </si>
  <si>
    <t>166</t>
  </si>
  <si>
    <t>167</t>
  </si>
  <si>
    <t>168</t>
  </si>
  <si>
    <t>169</t>
  </si>
  <si>
    <t>170</t>
  </si>
  <si>
    <t>180</t>
  </si>
  <si>
    <t>190</t>
  </si>
  <si>
    <t>200</t>
  </si>
  <si>
    <t>Рекомендации  по заполнению форм бухгалтерской отчетности, подготовленных с использованием системы "КонсультантПлюс"</t>
  </si>
  <si>
    <t>Значение показателя на начало и конец отчетного периода</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</si>
  <si>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</si>
  <si>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</si>
  <si>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</si>
  <si>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</si>
  <si>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</si>
  <si>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</si>
  <si>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</si>
  <si>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</si>
  <si>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</si>
  <si>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Неопла-ченная часть уставного капитала</t>
  </si>
  <si>
    <t>Собст-венные акции (доли в уставном капитале)</t>
  </si>
  <si>
    <t>Добавоч-ный капитал</t>
  </si>
  <si>
    <t>Нераспре-деленная прибыль (непокрытый убыток)</t>
  </si>
  <si>
    <t>Устав-ный капитал</t>
  </si>
  <si>
    <t xml:space="preserve">Резерв-ный капитал </t>
  </si>
  <si>
    <t>За</t>
  </si>
  <si>
    <t>Увеличение собственного капитала – всего</t>
  </si>
  <si>
    <t xml:space="preserve">выпуск дополнительных акций </t>
  </si>
  <si>
    <t>Остаток на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</si>
  <si>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</si>
  <si>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</si>
  <si>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</si>
  <si>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</si>
  <si>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</si>
  <si>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</si>
  <si>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</si>
  <si>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</si>
  <si>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</si>
  <si>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</si>
  <si>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</si>
  <si>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</si>
  <si>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</si>
  <si>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</si>
  <si>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</si>
  <si>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</si>
  <si>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</si>
  <si>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</si>
  <si>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</si>
  <si>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</si>
  <si>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</si>
  <si>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</si>
  <si>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</si>
  <si>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</si>
  <si>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</si>
  <si>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</si>
  <si>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</si>
  <si>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</si>
  <si>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</si>
  <si>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</si>
  <si>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</si>
  <si>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</si>
  <si>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</si>
  <si>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</si>
  <si>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</si>
  <si>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</si>
  <si>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</si>
  <si>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</si>
  <si>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</si>
  <si>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</si>
  <si>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</si>
  <si>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</si>
  <si>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</si>
  <si>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</si>
  <si>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</si>
  <si>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</si>
  <si>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r>
      <t>ОБЯЗАТЕЛЬСТВА</t>
    </r>
    <r>
      <rPr>
        <sz val="11"/>
        <rFont val="Times New Roman"/>
        <family val="1"/>
      </rPr>
      <t>,
принимаемые к расчету
(строка 3.1 + строка 3.2)</t>
    </r>
  </si>
  <si>
    <t xml:space="preserve">Использовано средств </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</si>
  <si>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</si>
  <si>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</si>
  <si>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</si>
  <si>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</si>
  <si>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</si>
  <si>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</si>
  <si>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</si>
  <si>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</si>
  <si>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</si>
  <si>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</si>
  <si>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</si>
  <si>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</si>
  <si>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</si>
  <si>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</si>
  <si>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</si>
  <si>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</si>
  <si>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</si>
  <si>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</si>
  <si>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</si>
  <si>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</si>
  <si>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</si>
  <si>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</si>
  <si>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</si>
  <si>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</si>
  <si>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</si>
  <si>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</si>
  <si>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</si>
  <si>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</si>
  <si>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</si>
  <si>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</si>
  <si>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</si>
  <si>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</si>
  <si>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</si>
  <si>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</si>
  <si>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</si>
  <si>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</si>
  <si>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</si>
  <si>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</si>
  <si>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</si>
  <si>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</si>
  <si>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</si>
  <si>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</si>
  <si>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</si>
  <si>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</si>
  <si>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</si>
  <si>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</si>
  <si>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</si>
  <si>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</si>
  <si>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</si>
  <si>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</si>
  <si>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</si>
  <si>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Чистая прибыль (убыток)</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</si>
  <si>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</si>
  <si>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</si>
  <si>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</si>
  <si>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</si>
  <si>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</si>
  <si>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</si>
  <si>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</si>
  <si>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</si>
  <si>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</si>
  <si>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</si>
  <si>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</si>
  <si>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</si>
  <si>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</si>
  <si>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</si>
  <si>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</si>
  <si>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</si>
  <si>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</si>
  <si>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</si>
  <si>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</si>
  <si>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</si>
  <si>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</si>
  <si>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</si>
  <si>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</si>
  <si>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</si>
  <si>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</si>
  <si>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</si>
  <si>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</si>
  <si>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</si>
  <si>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</si>
  <si>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Приложение 3</t>
  </si>
  <si>
    <t>млн.руб.</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</si>
  <si>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</si>
  <si>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</si>
  <si>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</si>
  <si>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</si>
  <si>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</si>
  <si>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</si>
  <si>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</si>
  <si>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056</t>
  </si>
  <si>
    <t>057</t>
  </si>
  <si>
    <t>061</t>
  </si>
  <si>
    <t>062</t>
  </si>
  <si>
    <t>063</t>
  </si>
  <si>
    <t>064</t>
  </si>
  <si>
    <t>065</t>
  </si>
  <si>
    <t>066</t>
  </si>
  <si>
    <t>067</t>
  </si>
  <si>
    <t>068</t>
  </si>
  <si>
    <t>069</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</si>
  <si>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</si>
  <si>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</si>
  <si>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</si>
  <si>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</si>
  <si>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</si>
  <si>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</si>
  <si>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</si>
  <si>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</si>
  <si>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</si>
  <si>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</si>
  <si>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</si>
  <si>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</si>
  <si>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на приобретение запасов, работ, услуг</t>
  </si>
  <si>
    <t>на уплату налогов и сборов</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</si>
  <si>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</si>
  <si>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</si>
  <si>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</si>
  <si>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</si>
  <si>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</si>
  <si>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</si>
  <si>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</si>
  <si>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</si>
  <si>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</si>
  <si>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</si>
  <si>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</si>
  <si>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</si>
  <si>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</si>
  <si>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</si>
  <si>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</si>
  <si>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</si>
  <si>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</si>
  <si>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</si>
  <si>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</si>
  <si>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</si>
  <si>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</si>
  <si>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</si>
  <si>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</si>
  <si>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</si>
  <si>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</si>
  <si>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 п/п</t>
  </si>
  <si>
    <t xml:space="preserve">Наименование показателя </t>
  </si>
  <si>
    <t>На начало периода</t>
  </si>
  <si>
    <t>На конец периода</t>
  </si>
  <si>
    <t>К1</t>
  </si>
  <si>
    <t>К2</t>
  </si>
  <si>
    <t xml:space="preserve"> РАСЧЕТ</t>
  </si>
  <si>
    <t>стоимости чистых активов организации</t>
  </si>
  <si>
    <t>АКТИВЫ</t>
  </si>
  <si>
    <t xml:space="preserve"> 1.1</t>
  </si>
  <si>
    <t xml:space="preserve"> 1.1.1</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</si>
  <si>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</si>
  <si>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</si>
  <si>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</si>
  <si>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</si>
  <si>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</si>
  <si>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</si>
  <si>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</si>
  <si>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</si>
  <si>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</si>
  <si>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</si>
  <si>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</si>
  <si>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</si>
  <si>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</si>
  <si>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</si>
  <si>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</si>
  <si>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</si>
  <si>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</si>
  <si>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</si>
  <si>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</si>
  <si>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</si>
  <si>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</si>
  <si>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</si>
  <si>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</si>
  <si>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</si>
  <si>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</si>
  <si>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</si>
  <si>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1.1.2</t>
  </si>
  <si>
    <t>1.1.3</t>
  </si>
  <si>
    <t>1.1.4</t>
  </si>
  <si>
    <t>1.1.5</t>
  </si>
  <si>
    <t>1.1.6</t>
  </si>
  <si>
    <t>1.1.7</t>
  </si>
  <si>
    <t>1.1.8</t>
  </si>
  <si>
    <t>1.2</t>
  </si>
  <si>
    <t>1.2.2</t>
  </si>
  <si>
    <t>1.2.3</t>
  </si>
  <si>
    <t>1.2.4</t>
  </si>
  <si>
    <t>1.2.5</t>
  </si>
  <si>
    <t>1.2.6</t>
  </si>
  <si>
    <t>1.2.7</t>
  </si>
  <si>
    <t>1.2.8</t>
  </si>
  <si>
    <t>3.1.2</t>
  </si>
  <si>
    <t>3.1.3</t>
  </si>
  <si>
    <t>3.1.4</t>
  </si>
  <si>
    <t>3.1.5</t>
  </si>
  <si>
    <t>3.1.6</t>
  </si>
  <si>
    <t>3.2.1</t>
  </si>
  <si>
    <t>3.2.2</t>
  </si>
  <si>
    <t>3.2.3</t>
  </si>
  <si>
    <t>3.2.4</t>
  </si>
  <si>
    <t>3.2.5</t>
  </si>
  <si>
    <t>3.2.6</t>
  </si>
  <si>
    <t>3.1.1</t>
  </si>
  <si>
    <t>N 
п/п</t>
  </si>
  <si>
    <t>1.2.1</t>
  </si>
  <si>
    <t xml:space="preserve">на </t>
  </si>
  <si>
    <t>в том числе: 
запасы</t>
  </si>
  <si>
    <t>Стоимость чистых активов
 (строка 2 - строка 4)</t>
  </si>
  <si>
    <t>Приложение 1 к Инструкции о порядке расчета стоимости чистых активов, утвержденной постановлением Минфина РБ от 11.06.2012 № 35</t>
  </si>
  <si>
    <r>
      <t>АКТИВЫ</t>
    </r>
    <r>
      <rPr>
        <sz val="11"/>
        <rFont val="Times New Roman"/>
        <family val="1"/>
      </rPr>
      <t>, принимаемые к расчету (строка 1.1 + строка 1.2)</t>
    </r>
  </si>
  <si>
    <t>В том числе:
долгосрочные активы</t>
  </si>
  <si>
    <t>в том числе:
основные средства</t>
  </si>
  <si>
    <t>В том числе:
долгосрочные обязательства</t>
  </si>
  <si>
    <t>в том числе:
долгосрочные кредиты и займы</t>
  </si>
  <si>
    <t>краткосрочные обязательства,
в том числе:</t>
  </si>
  <si>
    <t>3.2.7</t>
  </si>
  <si>
    <t>Коды строк баланса</t>
  </si>
  <si>
    <t>К3 &lt;= 0,85</t>
  </si>
  <si>
    <t>К3</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</si>
  <si>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</si>
  <si>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</si>
  <si>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</si>
  <si>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</si>
  <si>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</si>
  <si>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</si>
  <si>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</si>
  <si>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изменение даты, по состоянию на которую составляется баланс</t>
  </si>
  <si>
    <t>6. F. Строительство</t>
  </si>
  <si>
    <t>Показатели рентабельности</t>
  </si>
  <si>
    <t>Порядок расчета</t>
  </si>
  <si>
    <t>Прибыль от реализации продукции отчетного периода
(Отчет о прибылях и убытках)</t>
  </si>
  <si>
    <t>(стр. 020 + стр. 040 + стр. 050) Прил. 2</t>
  </si>
  <si>
    <t>х</t>
  </si>
  <si>
    <t>011</t>
  </si>
  <si>
    <t>012</t>
  </si>
  <si>
    <t>013</t>
  </si>
  <si>
    <t>014</t>
  </si>
  <si>
    <t>015</t>
  </si>
  <si>
    <t>102</t>
  </si>
  <si>
    <t>103</t>
  </si>
  <si>
    <t>131</t>
  </si>
  <si>
    <t>132</t>
  </si>
  <si>
    <t>141</t>
  </si>
  <si>
    <t>143</t>
  </si>
  <si>
    <t>172</t>
  </si>
  <si>
    <t>181</t>
  </si>
  <si>
    <t>182</t>
  </si>
  <si>
    <t>191</t>
  </si>
  <si>
    <t>192</t>
  </si>
  <si>
    <t>171</t>
  </si>
  <si>
    <t>202</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</si>
  <si>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</si>
  <si>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</si>
  <si>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</si>
  <si>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</si>
  <si>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</si>
  <si>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</si>
  <si>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</si>
  <si>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</si>
  <si>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</si>
  <si>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</si>
  <si>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</si>
  <si>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</si>
  <si>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</si>
  <si>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</si>
  <si>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</si>
  <si>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</si>
  <si>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</si>
  <si>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</si>
  <si>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</si>
  <si>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</si>
  <si>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</si>
  <si>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</si>
  <si>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</si>
  <si>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</si>
  <si>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</si>
  <si>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</si>
  <si>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</si>
  <si>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</si>
  <si>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</si>
  <si>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</si>
  <si>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</si>
  <si>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</si>
  <si>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</si>
  <si>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</si>
  <si>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</si>
  <si>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</si>
  <si>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</si>
  <si>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</si>
  <si>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</si>
  <si>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</si>
  <si>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</si>
  <si>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</si>
  <si>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</si>
  <si>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</si>
  <si>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</si>
  <si>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</si>
  <si>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</si>
  <si>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</si>
  <si>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</si>
  <si>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</si>
  <si>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</si>
  <si>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</si>
  <si>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</si>
  <si>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</si>
  <si>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</si>
  <si>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</si>
  <si>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</si>
  <si>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</si>
  <si>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</si>
  <si>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</si>
  <si>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</si>
  <si>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</si>
  <si>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</si>
  <si>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</si>
  <si>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</si>
  <si>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</si>
  <si>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</si>
  <si>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</si>
  <si>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</si>
  <si>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</si>
  <si>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</si>
  <si>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</si>
  <si>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</si>
  <si>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</si>
  <si>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</si>
  <si>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</si>
  <si>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</si>
  <si>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</si>
  <si>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</si>
  <si>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</si>
  <si>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</si>
  <si>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</si>
  <si>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</si>
  <si>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</si>
  <si>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</si>
  <si>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</si>
  <si>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</si>
  <si>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</si>
  <si>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</si>
  <si>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</si>
  <si>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</si>
  <si>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</si>
  <si>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</si>
  <si>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</si>
  <si>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</si>
  <si>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</si>
  <si>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</si>
  <si>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</si>
  <si>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</si>
  <si>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</si>
  <si>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</si>
  <si>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</si>
  <si>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</si>
  <si>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</si>
  <si>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</si>
  <si>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</si>
  <si>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</si>
  <si>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</si>
  <si>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</si>
  <si>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</si>
  <si>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</si>
  <si>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</si>
  <si>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</si>
  <si>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</si>
  <si>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</si>
  <si>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</si>
  <si>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</si>
  <si>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</si>
  <si>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</si>
  <si>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</si>
  <si>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</si>
  <si>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</si>
  <si>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</si>
  <si>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</si>
  <si>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140/206</t>
  </si>
  <si>
    <t>Производство станков</t>
  </si>
  <si>
    <t>Производство оружия и боеприпасов</t>
  </si>
  <si>
    <t>(стр. 131 + стр. 132 + стр. 133) гр. 3 и 4</t>
  </si>
  <si>
    <t>(стр. 110 + стр. 120 + стр. 130 + стр. 140 + стр. 150 + стр. 160 + стр. 170 + стр. 180) гр. 3 и 4</t>
  </si>
  <si>
    <t>стр. 300 гр. 3 и 4</t>
  </si>
  <si>
    <t>(стр. 190 + стр. 290) гр. 3 и 4</t>
  </si>
  <si>
    <t>(стр. 211 + стр. 212 + стр. 213 + стр. 214 + стр. 215 + стр. 216) гр. 3 и 4</t>
  </si>
  <si>
    <t>(стр. 210 + стр. 220 + стр. 230 + стр. 240 + стр. 250 + стр. 260 + стр. 270 + стр. 280)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</si>
  <si>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</si>
  <si>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</si>
  <si>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</si>
  <si>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</si>
  <si>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</si>
  <si>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</si>
  <si>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</si>
  <si>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</si>
  <si>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</si>
  <si>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</si>
  <si>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</si>
  <si>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</si>
  <si>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</si>
  <si>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</si>
  <si>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</si>
  <si>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t>стр. 030 гр. 3 и 4</t>
  </si>
  <si>
    <t>(стр. 010 - стр. 020) гр. 3 и 4</t>
  </si>
  <si>
    <t>стр. 060 гр. 3 и 4</t>
  </si>
  <si>
    <t>стр. 090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</si>
  <si>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</si>
  <si>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</si>
  <si>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</si>
  <si>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</si>
  <si>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</si>
  <si>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</si>
  <si>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</si>
  <si>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</si>
  <si>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</si>
  <si>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</si>
  <si>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210 гр. 3 и 4</t>
  </si>
  <si>
    <t>стр. 240 гр. 3 и 4</t>
  </si>
  <si>
    <t>ЗАО "Торгово-коммерческий дом ЮНИСПЕКТР"</t>
  </si>
  <si>
    <t>Производство электроэнергии</t>
  </si>
  <si>
    <t>Закрытое акционерное общенство</t>
  </si>
  <si>
    <t>Юридическое лицо без ведомственной подчиненности</t>
  </si>
  <si>
    <t>тыс.руб.</t>
  </si>
  <si>
    <t>220131 г.Минск ул.Гамарника, 16А, офис 145</t>
  </si>
  <si>
    <t>Шедко Г.В.</t>
  </si>
  <si>
    <t>Клоповская Н.А.</t>
  </si>
  <si>
    <t>30 сентября 2020 г.</t>
  </si>
  <si>
    <t>25 января 2021</t>
  </si>
  <si>
    <t>25 января  2021</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</si>
</sst>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_-* #,##0_р_._-;\-* #,##0_р_._-;_-* &quot;-&quot;??_р_._-;_-@_-"/>
    <numFmt numFmtId="174" formatCode="[$-F800]dddd\,\ mmmm\ dd\,\ yyyy"/>
    <numFmt numFmtId="175" formatCode="_-* #,##0.000_р_._-;\-* #,##0.000_р_._-;_-* &quot;-&quot;???_р_._-;_-@_-"/>
    <numFmt numFmtId="176" formatCode="0.0%"/>
    <numFmt numFmtId="177" formatCode="&quot;= &quot;0.0%&quot; ..&quot;"/>
    <numFmt numFmtId="178" formatCode="&quot;... &quot;0.0%"/>
    <numFmt numFmtId="179" formatCode="_(#,##0_);\(#,##0\);_(* &quot;-&quot;??_);_(@_)"/>
    <numFmt numFmtId="180" formatCode="[$-FC19]d\ mmmm\ yyyy\ &quot;года&quot;"/>
    <numFmt numFmtId="181" formatCode="[$-FC19]&quot;На &quot;d\ mmmm\ yyyy\ &quot;года&quot;"/>
    <numFmt numFmtId="182" formatCode="[$-FC19]\ yyyy\ &quot;года&quot;"/>
    <numFmt numFmtId="183" formatCode="[$-FC19]&quot;за &quot;mmmm"/>
    <numFmt numFmtId="184" formatCode="[$-FC19]d&quot;.&quot;mm&quot;.&quot;yyyy\ &quot;г.&quot;"/>
    <numFmt numFmtId="185" formatCode="[$-FC19]&quot;на &quot;d\ mmmm\ yyyy\ &quot;года&quot;"/>
    <numFmt numFmtId="186" formatCode="\(#,##0\);\(#,##0\);_(* &quot;-&quot;??_);_(@_)"/>
    <numFmt numFmtId="187" formatCode="\(#,##0\);\(\-#,##0\);_(* &quot;-&quot;??_);_(@_)"/>
    <numFmt numFmtId="188" formatCode="_(#,##0_);\(\-#,##0\);_(* &quot;-&quot;??_);_(@_)"/>
    <numFmt numFmtId="189" formatCode="_(* #,##0_);_(* \(#,##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_);\(#\ ##0\);_(* &quot;-&quot;??_);_(@_)"/>
    <numFmt numFmtId="195" formatCode="_-* #\ ##0.000_р_._-;\-* #\ ##0.000_р_._-;_-* &quot;-&quot;???_р_._-;_-@_-"/>
    <numFmt numFmtId="196" formatCode="_-* #\ ##0_р_._-;\-* #\ ##0_р_._-;_-* &quot;-&quot;_р_._-;_-@_-"/>
  </numFmts>
  <fonts count="132">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sz val="10"/>
      <color indexed="10"/>
      <name val="Times New Roman"/>
      <family val="1"/>
    </font>
    <font>
      <b/>
      <sz val="10"/>
      <name val="Tahoma"/>
      <family val="0"/>
    </font>
    <font>
      <b/>
      <sz val="10"/>
      <name val="Trajan Pro"/>
      <family val="1"/>
    </font>
    <font>
      <sz val="10"/>
      <name val="Trajan Pro"/>
      <family val="1"/>
    </font>
    <font>
      <b/>
      <sz val="10"/>
      <color indexed="12"/>
      <name val="Times New Roman"/>
      <family val="1"/>
    </font>
    <font>
      <sz val="10"/>
      <name val="Tahoma"/>
      <family val="0"/>
    </font>
    <font>
      <sz val="10"/>
      <color indexed="12"/>
      <name val="Times New Roman"/>
      <family val="1"/>
    </font>
    <font>
      <sz val="10"/>
      <name val="TimesET"/>
      <family val="0"/>
    </font>
    <font>
      <i/>
      <sz val="8"/>
      <name val="Times New Roman"/>
      <family val="1"/>
    </font>
    <font>
      <sz val="10"/>
      <color indexed="22"/>
      <name val="Times New Roman"/>
      <family val="1"/>
    </font>
    <font>
      <sz val="10"/>
      <color indexed="55"/>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u val="single"/>
      <sz val="11"/>
      <name val="Times New Roman"/>
      <family val="1"/>
    </font>
    <font>
      <b/>
      <sz val="10"/>
      <color indexed="16"/>
      <name val="Times New Roman"/>
      <family val="1"/>
    </font>
    <font>
      <u val="single"/>
      <sz val="9"/>
      <name val="Times New Roman"/>
      <family val="1"/>
    </font>
    <font>
      <sz val="11"/>
      <color indexed="22"/>
      <name val="Arial Cyr"/>
      <family val="0"/>
    </font>
    <font>
      <sz val="9"/>
      <color indexed="22"/>
      <name val="Times New Roman"/>
      <family val="1"/>
    </font>
    <font>
      <sz val="11"/>
      <color indexed="10"/>
      <name val="Times New Roman"/>
      <family val="1"/>
    </font>
    <font>
      <b/>
      <sz val="11"/>
      <color indexed="10"/>
      <name val="Times New Roman"/>
      <family val="1"/>
    </font>
    <font>
      <b/>
      <sz val="10.5"/>
      <color indexed="16"/>
      <name val="Times New Roman"/>
      <family val="1"/>
    </font>
    <font>
      <sz val="10"/>
      <name val="Arial"/>
      <family val="2"/>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sz val="10"/>
      <color indexed="16"/>
      <name val="Times New Roman"/>
      <family val="1"/>
    </font>
    <font>
      <b/>
      <sz val="16"/>
      <name val="Times New Roman"/>
      <family val="1"/>
    </font>
    <font>
      <b/>
      <sz val="14"/>
      <name val="Times New Roman"/>
      <family val="1"/>
    </font>
    <font>
      <sz val="9"/>
      <color indexed="16"/>
      <name val="Times New Roman"/>
      <family val="1"/>
    </font>
    <font>
      <b/>
      <sz val="9"/>
      <color indexed="16"/>
      <name val="Times New Roman"/>
      <family val="1"/>
    </font>
    <font>
      <sz val="8"/>
      <color indexed="16"/>
      <name val="Times New Roman"/>
      <family val="1"/>
    </font>
    <font>
      <b/>
      <sz val="8"/>
      <color indexed="16"/>
      <name val="Times New Roman"/>
      <family val="1"/>
    </font>
    <font>
      <i/>
      <sz val="10"/>
      <color indexed="16"/>
      <name val="Times New Roman"/>
      <family val="1"/>
    </font>
    <font>
      <i/>
      <sz val="9"/>
      <color indexed="16"/>
      <name val="Times New Roman"/>
      <family val="1"/>
    </font>
    <font>
      <vertAlign val="superscript"/>
      <sz val="11"/>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0"/>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imes New Roman"/>
      <family val="0"/>
    </font>
    <font>
      <sz val="10"/>
      <color indexed="8"/>
      <name val="Times New Roman"/>
      <family val="0"/>
    </font>
    <font>
      <u val="single"/>
      <sz val="10"/>
      <color indexed="8"/>
      <name val="Times New Roman"/>
      <family val="0"/>
    </font>
    <font>
      <sz val="9"/>
      <color indexed="8"/>
      <name val="Times New Roman"/>
      <family val="0"/>
    </font>
    <font>
      <sz val="8"/>
      <color indexed="8"/>
      <name val="Times New Roman"/>
      <family val="0"/>
    </font>
    <font>
      <b/>
      <sz val="8"/>
      <color indexed="8"/>
      <name val="Times New Roman"/>
      <family val="0"/>
    </font>
    <font>
      <b/>
      <sz val="10.5"/>
      <color indexed="8"/>
      <name val="Times New Roman"/>
      <family val="0"/>
    </font>
    <font>
      <sz val="8.25"/>
      <color indexed="8"/>
      <name val="Times New Roman"/>
      <family val="0"/>
    </font>
    <font>
      <sz val="10.5"/>
      <color indexed="8"/>
      <name val="Times New Roman"/>
      <family val="0"/>
    </font>
    <font>
      <sz val="8.5"/>
      <color indexed="8"/>
      <name val="Times New Roman"/>
      <family val="0"/>
    </font>
    <font>
      <b/>
      <sz val="13.25"/>
      <color indexed="8"/>
      <name val="Times New Roman"/>
      <family val="0"/>
    </font>
    <font>
      <sz val="9.65"/>
      <color indexed="8"/>
      <name val="Times New Roman"/>
      <family val="0"/>
    </font>
    <font>
      <sz val="14.25"/>
      <color indexed="8"/>
      <name val="Times New Roman"/>
      <family val="0"/>
    </font>
    <font>
      <sz val="9.4"/>
      <color indexed="8"/>
      <name val="Times New Roman"/>
      <family val="0"/>
    </font>
    <font>
      <sz val="8.75"/>
      <color indexed="8"/>
      <name val="Times New Roman"/>
      <family val="0"/>
    </font>
    <font>
      <sz val="9.2"/>
      <color indexed="8"/>
      <name val="Times New Roman"/>
      <family val="0"/>
    </font>
    <font>
      <sz val="9.75"/>
      <color indexed="8"/>
      <name val="Times New Roman"/>
      <family val="0"/>
    </font>
    <font>
      <b/>
      <sz val="9.7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medium"/>
      <right/>
      <top style="medium"/>
      <bottom style="medium"/>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bottom style="thin"/>
    </border>
    <border>
      <left/>
      <right/>
      <top style="thin"/>
      <bottom style="thin"/>
    </border>
    <border>
      <left style="thin"/>
      <right/>
      <top/>
      <bottom/>
    </border>
    <border>
      <left style="thin"/>
      <right/>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medium"/>
      <right/>
      <top style="thin"/>
      <bottom style="thin"/>
    </border>
    <border>
      <left style="medium"/>
      <right style="medium"/>
      <top style="thin"/>
      <bottom style="medium"/>
    </border>
    <border>
      <left style="medium"/>
      <right/>
      <top style="thin"/>
      <bottom style="medium"/>
    </border>
    <border>
      <left/>
      <right style="medium"/>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0"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6" fillId="25" borderId="1" applyNumberFormat="0" applyAlignment="0" applyProtection="0"/>
    <xf numFmtId="0" fontId="117" fillId="26" borderId="2" applyNumberFormat="0" applyAlignment="0" applyProtection="0"/>
    <xf numFmtId="0" fontId="11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22" fillId="0" borderId="6" applyNumberFormat="0" applyFill="0" applyAlignment="0" applyProtection="0"/>
    <xf numFmtId="0" fontId="123" fillId="27" borderId="7" applyNumberFormat="0" applyAlignment="0" applyProtection="0"/>
    <xf numFmtId="0" fontId="124" fillId="0" borderId="0" applyNumberFormat="0" applyFill="0" applyBorder="0" applyAlignment="0" applyProtection="0"/>
    <xf numFmtId="0" fontId="125" fillId="28" borderId="0" applyNumberFormat="0" applyBorder="0" applyAlignment="0" applyProtection="0"/>
    <xf numFmtId="0" fontId="20" fillId="0" borderId="0">
      <alignment/>
      <protection/>
    </xf>
    <xf numFmtId="0" fontId="6" fillId="0" borderId="0">
      <alignment/>
      <protection/>
    </xf>
    <xf numFmtId="0" fontId="126" fillId="29" borderId="0" applyNumberFormat="0" applyBorder="0" applyAlignment="0" applyProtection="0"/>
    <xf numFmtId="0" fontId="12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0" fillId="31" borderId="0" applyNumberFormat="0" applyBorder="0" applyAlignment="0" applyProtection="0"/>
  </cellStyleXfs>
  <cellXfs count="9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7" fillId="32" borderId="0" xfId="0" applyNumberFormat="1" applyFont="1" applyFill="1" applyBorder="1" applyAlignment="1" applyProtection="1">
      <alignment horizontal="left" vertical="center"/>
      <protection locked="0"/>
    </xf>
    <xf numFmtId="0" fontId="6" fillId="33" borderId="10" xfId="0" applyFont="1" applyFill="1" applyBorder="1" applyAlignment="1">
      <alignment horizontal="center" vertical="top" wrapText="1"/>
    </xf>
    <xf numFmtId="0" fontId="0" fillId="33" borderId="0" xfId="0" applyFill="1" applyAlignment="1">
      <alignment/>
    </xf>
    <xf numFmtId="0" fontId="29" fillId="32" borderId="0" xfId="0" applyFont="1" applyFill="1" applyAlignment="1">
      <alignment/>
    </xf>
    <xf numFmtId="0" fontId="0" fillId="32" borderId="0" xfId="0" applyFill="1" applyAlignment="1">
      <alignment horizontal="left"/>
    </xf>
    <xf numFmtId="0" fontId="29" fillId="33" borderId="0" xfId="0" applyFont="1" applyFill="1" applyAlignment="1">
      <alignment/>
    </xf>
    <xf numFmtId="0" fontId="0" fillId="33" borderId="0" xfId="0" applyFill="1" applyAlignment="1">
      <alignment horizontal="left"/>
    </xf>
    <xf numFmtId="0" fontId="7"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49" fontId="6" fillId="33" borderId="10" xfId="0" applyNumberFormat="1" applyFont="1" applyFill="1" applyBorder="1" applyAlignment="1">
      <alignment horizontal="left" vertical="top" wrapText="1"/>
    </xf>
    <xf numFmtId="0" fontId="0" fillId="33" borderId="0" xfId="0" applyFill="1" applyAlignment="1" applyProtection="1">
      <alignment/>
      <protection hidden="1"/>
    </xf>
    <xf numFmtId="0" fontId="0" fillId="32" borderId="0" xfId="0" applyFill="1" applyAlignment="1" applyProtection="1">
      <alignment/>
      <protection hidden="1"/>
    </xf>
    <xf numFmtId="0" fontId="6" fillId="33" borderId="0" xfId="0" applyFont="1" applyFill="1" applyAlignment="1" applyProtection="1">
      <alignment/>
      <protection hidden="1"/>
    </xf>
    <xf numFmtId="0" fontId="6" fillId="32" borderId="0" xfId="0" applyFont="1" applyFill="1" applyAlignment="1" applyProtection="1">
      <alignment/>
      <protection hidden="1"/>
    </xf>
    <xf numFmtId="0" fontId="8"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23" fillId="32" borderId="0" xfId="0" applyFont="1" applyFill="1" applyBorder="1" applyAlignment="1" applyProtection="1">
      <alignment/>
      <protection hidden="1"/>
    </xf>
    <xf numFmtId="0" fontId="12" fillId="33" borderId="10" xfId="0" applyFont="1" applyFill="1" applyBorder="1" applyAlignment="1" applyProtection="1">
      <alignment horizontal="center" vertical="center" wrapText="1"/>
      <protection hidden="1"/>
    </xf>
    <xf numFmtId="0" fontId="24"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center"/>
      <protection hidden="1"/>
    </xf>
    <xf numFmtId="2" fontId="26" fillId="32" borderId="0" xfId="52" applyNumberFormat="1" applyFont="1" applyFill="1" applyBorder="1" applyAlignment="1" applyProtection="1">
      <alignment vertical="top"/>
      <protection hidden="1"/>
    </xf>
    <xf numFmtId="0" fontId="3" fillId="32" borderId="10" xfId="0" applyFont="1" applyFill="1" applyBorder="1" applyAlignment="1" applyProtection="1">
      <alignment horizontal="center" vertical="top" wrapText="1"/>
      <protection hidden="1"/>
    </xf>
    <xf numFmtId="175" fontId="24" fillId="32" borderId="0" xfId="0" applyNumberFormat="1" applyFont="1" applyFill="1" applyBorder="1" applyAlignment="1" applyProtection="1">
      <alignment vertical="top" wrapText="1"/>
      <protection hidden="1"/>
    </xf>
    <xf numFmtId="2" fontId="24"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6" fillId="32" borderId="0" xfId="0" applyFont="1" applyFill="1" applyBorder="1" applyAlignment="1" applyProtection="1">
      <alignment/>
      <protection hidden="1"/>
    </xf>
    <xf numFmtId="2" fontId="8" fillId="32" borderId="0" xfId="0" applyNumberFormat="1" applyFont="1" applyFill="1" applyBorder="1" applyAlignment="1" applyProtection="1">
      <alignment vertical="top" wrapText="1"/>
      <protection hidden="1"/>
    </xf>
    <xf numFmtId="2" fontId="6" fillId="32" borderId="0" xfId="0" applyNumberFormat="1" applyFont="1" applyFill="1" applyBorder="1" applyAlignment="1" applyProtection="1">
      <alignment/>
      <protection hidden="1"/>
    </xf>
    <xf numFmtId="0" fontId="26" fillId="32" borderId="0" xfId="52" applyFont="1" applyFill="1" applyBorder="1" applyAlignment="1" applyProtection="1">
      <alignment horizontal="right" vertical="top"/>
      <protection hidden="1"/>
    </xf>
    <xf numFmtId="0" fontId="26" fillId="32" borderId="0" xfId="52" applyFont="1" applyFill="1" applyBorder="1" applyAlignment="1" applyProtection="1">
      <alignment horizontal="left" vertical="top" indent="1"/>
      <protection hidden="1"/>
    </xf>
    <xf numFmtId="0" fontId="26" fillId="32" borderId="0" xfId="52" applyFont="1" applyFill="1" applyBorder="1" applyAlignment="1" applyProtection="1" quotePrefix="1">
      <alignment horizontal="left" vertical="top" indent="1"/>
      <protection hidden="1"/>
    </xf>
    <xf numFmtId="0" fontId="26" fillId="32" borderId="0" xfId="52" applyFont="1" applyFill="1" applyBorder="1" applyAlignment="1" applyProtection="1">
      <alignment vertical="top"/>
      <protection hidden="1"/>
    </xf>
    <xf numFmtId="0" fontId="26" fillId="32" borderId="0" xfId="52" applyFont="1" applyFill="1" applyBorder="1" applyAlignment="1" applyProtection="1">
      <alignment horizontal="left" vertical="top" wrapText="1" indent="1"/>
      <protection hidden="1"/>
    </xf>
    <xf numFmtId="0" fontId="26" fillId="32" borderId="0" xfId="52" applyFont="1" applyFill="1" applyBorder="1" applyAlignment="1" applyProtection="1" quotePrefix="1">
      <alignment horizontal="left" vertical="top"/>
      <protection hidden="1"/>
    </xf>
    <xf numFmtId="0" fontId="26" fillId="32" borderId="0" xfId="52" applyFont="1" applyFill="1" applyBorder="1" applyAlignment="1" applyProtection="1" quotePrefix="1">
      <alignment horizontal="left" vertical="top" wrapText="1" indent="1"/>
      <protection hidden="1"/>
    </xf>
    <xf numFmtId="49" fontId="31"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1"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6" fillId="33" borderId="10" xfId="0" applyNumberFormat="1" applyFont="1" applyFill="1" applyBorder="1" applyAlignment="1" applyProtection="1">
      <alignment horizontal="center" vertical="top"/>
      <protection hidden="1"/>
    </xf>
    <xf numFmtId="0" fontId="7" fillId="33" borderId="10" xfId="0" applyFont="1" applyFill="1" applyBorder="1" applyAlignment="1" applyProtection="1" quotePrefix="1">
      <alignment horizontal="left" vertical="center" wrapText="1"/>
      <protection hidden="1"/>
    </xf>
    <xf numFmtId="41" fontId="7" fillId="33" borderId="10" xfId="0" applyNumberFormat="1" applyFont="1" applyFill="1" applyBorder="1" applyAlignment="1" applyProtection="1">
      <alignment horizontal="center" vertical="center" shrinkToFit="1"/>
      <protection hidden="1"/>
    </xf>
    <xf numFmtId="176" fontId="7" fillId="33" borderId="10"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41" fontId="22" fillId="32" borderId="0" xfId="0" applyNumberFormat="1" applyFont="1" applyFill="1" applyBorder="1" applyAlignment="1" applyProtection="1">
      <alignment wrapText="1"/>
      <protection hidden="1"/>
    </xf>
    <xf numFmtId="0" fontId="6" fillId="33" borderId="10" xfId="0" applyFont="1" applyFill="1" applyBorder="1" applyAlignment="1" applyProtection="1" quotePrefix="1">
      <alignment horizontal="left" vertical="center" wrapText="1"/>
      <protection hidden="1"/>
    </xf>
    <xf numFmtId="41" fontId="6" fillId="33" borderId="10" xfId="0" applyNumberFormat="1" applyFont="1" applyFill="1" applyBorder="1" applyAlignment="1" applyProtection="1">
      <alignment horizontal="center" vertical="center" shrinkToFit="1"/>
      <protection hidden="1"/>
    </xf>
    <xf numFmtId="176" fontId="6" fillId="33" borderId="10" xfId="0" applyNumberFormat="1" applyFont="1" applyFill="1" applyBorder="1" applyAlignment="1" applyProtection="1">
      <alignment horizontal="center" vertical="center"/>
      <protection hidden="1"/>
    </xf>
    <xf numFmtId="176" fontId="22" fillId="32" borderId="0" xfId="0" applyNumberFormat="1" applyFont="1" applyFill="1" applyBorder="1" applyAlignment="1" applyProtection="1">
      <alignment wrapText="1"/>
      <protection hidden="1"/>
    </xf>
    <xf numFmtId="176"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6" fillId="33" borderId="10"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left" vertical="center" wrapText="1"/>
      <protection hidden="1"/>
    </xf>
    <xf numFmtId="176" fontId="12" fillId="33" borderId="10" xfId="0" applyNumberFormat="1" applyFont="1" applyFill="1" applyBorder="1" applyAlignment="1" applyProtection="1">
      <alignment horizontal="center" vertical="center"/>
      <protection hidden="1"/>
    </xf>
    <xf numFmtId="176" fontId="22" fillId="32" borderId="0" xfId="0" applyNumberFormat="1" applyFont="1" applyFill="1" applyAlignment="1" applyProtection="1">
      <alignment/>
      <protection hidden="1"/>
    </xf>
    <xf numFmtId="176" fontId="7" fillId="33" borderId="10" xfId="0" applyNumberFormat="1" applyFont="1" applyFill="1" applyBorder="1" applyAlignment="1" applyProtection="1">
      <alignment horizontal="center" vertical="center" shrinkToFit="1"/>
      <protection hidden="1"/>
    </xf>
    <xf numFmtId="41" fontId="22" fillId="32" borderId="0" xfId="0" applyNumberFormat="1" applyFont="1" applyFill="1" applyBorder="1" applyAlignment="1" applyProtection="1">
      <alignment/>
      <protection hidden="1"/>
    </xf>
    <xf numFmtId="176" fontId="6" fillId="33" borderId="10" xfId="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quotePrefix="1">
      <alignment horizontal="center" vertical="top"/>
      <protection hidden="1"/>
    </xf>
    <xf numFmtId="0" fontId="6" fillId="33" borderId="10" xfId="0" applyFont="1" applyFill="1" applyBorder="1" applyAlignment="1" applyProtection="1" quotePrefix="1">
      <alignment horizontal="left" wrapText="1"/>
      <protection hidden="1"/>
    </xf>
    <xf numFmtId="0" fontId="7" fillId="33" borderId="10" xfId="0" applyFont="1" applyFill="1" applyBorder="1" applyAlignment="1" applyProtection="1">
      <alignment horizontal="center" vertical="center"/>
      <protection hidden="1"/>
    </xf>
    <xf numFmtId="0" fontId="38"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79" fontId="6" fillId="33" borderId="10" xfId="60" applyNumberFormat="1" applyFont="1" applyFill="1" applyBorder="1" applyAlignment="1" applyProtection="1">
      <alignment horizontal="center" vertical="center" shrinkToFit="1"/>
      <protection locked="0"/>
    </xf>
    <xf numFmtId="179" fontId="6" fillId="33" borderId="11" xfId="60" applyNumberFormat="1" applyFont="1" applyFill="1" applyBorder="1" applyAlignment="1" applyProtection="1">
      <alignment horizontal="center" vertical="center" shrinkToFit="1"/>
      <protection locked="0"/>
    </xf>
    <xf numFmtId="179" fontId="6" fillId="33" borderId="12" xfId="60"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79" fontId="6" fillId="34" borderId="10" xfId="60" applyNumberFormat="1" applyFont="1" applyFill="1" applyBorder="1" applyAlignment="1" applyProtection="1">
      <alignment horizontal="center" vertical="center" shrinkToFit="1"/>
      <protection hidden="1"/>
    </xf>
    <xf numFmtId="179" fontId="6" fillId="34" borderId="13" xfId="60" applyNumberFormat="1" applyFont="1" applyFill="1" applyBorder="1" applyAlignment="1" applyProtection="1">
      <alignment horizontal="center" vertical="center" shrinkToFit="1"/>
      <protection hidden="1"/>
    </xf>
    <xf numFmtId="179" fontId="6" fillId="34" borderId="11" xfId="60" applyNumberFormat="1" applyFont="1" applyFill="1" applyBorder="1" applyAlignment="1" applyProtection="1">
      <alignment horizontal="center" vertical="center" shrinkToFit="1"/>
      <protection hidden="1"/>
    </xf>
    <xf numFmtId="179" fontId="7" fillId="34" borderId="10" xfId="60" applyNumberFormat="1" applyFont="1" applyFill="1" applyBorder="1" applyAlignment="1" applyProtection="1">
      <alignment horizontal="center" vertical="center" shrinkToFit="1"/>
      <protection hidden="1"/>
    </xf>
    <xf numFmtId="179" fontId="6" fillId="34" borderId="12" xfId="60" applyNumberFormat="1"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protection locked="0"/>
    </xf>
    <xf numFmtId="179" fontId="6" fillId="33" borderId="15" xfId="60" applyNumberFormat="1" applyFont="1" applyFill="1" applyBorder="1" applyAlignment="1" applyProtection="1">
      <alignment horizontal="center" vertical="center" shrinkToFit="1"/>
      <protection locked="0"/>
    </xf>
    <xf numFmtId="185" fontId="6" fillId="33" borderId="0" xfId="0" applyNumberFormat="1" applyFont="1" applyFill="1" applyBorder="1" applyAlignment="1" applyProtection="1">
      <alignment horizontal="left" shrinkToFit="1"/>
      <protection hidden="1"/>
    </xf>
    <xf numFmtId="0" fontId="6" fillId="33" borderId="0" xfId="0" applyFont="1" applyFill="1" applyBorder="1" applyAlignment="1" applyProtection="1">
      <alignment/>
      <protection hidden="1"/>
    </xf>
    <xf numFmtId="185" fontId="3" fillId="33" borderId="0" xfId="0" applyNumberFormat="1" applyFont="1" applyFill="1" applyBorder="1" applyAlignment="1" applyProtection="1">
      <alignment horizontal="right" shrinkToFit="1"/>
      <protection hidden="1"/>
    </xf>
    <xf numFmtId="0" fontId="33" fillId="32" borderId="0" xfId="0" applyFont="1" applyFill="1" applyBorder="1" applyAlignment="1" applyProtection="1">
      <alignment horizontal="left" vertical="center"/>
      <protection locked="0"/>
    </xf>
    <xf numFmtId="0" fontId="22" fillId="32" borderId="0"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protection hidden="1"/>
    </xf>
    <xf numFmtId="41" fontId="7" fillId="33" borderId="16" xfId="0" applyNumberFormat="1" applyFont="1" applyFill="1" applyBorder="1" applyAlignment="1" applyProtection="1">
      <alignment horizontal="center" vertical="center"/>
      <protection hidden="1"/>
    </xf>
    <xf numFmtId="0" fontId="12" fillId="33" borderId="17" xfId="0" applyFont="1" applyFill="1" applyBorder="1" applyAlignment="1" applyProtection="1" quotePrefix="1">
      <alignment horizontal="center" vertical="center" wrapText="1"/>
      <protection hidden="1"/>
    </xf>
    <xf numFmtId="41" fontId="12" fillId="33" borderId="18" xfId="0" applyNumberFormat="1" applyFont="1" applyFill="1" applyBorder="1" applyAlignment="1" applyProtection="1">
      <alignment horizontal="left" vertical="center"/>
      <protection hidden="1"/>
    </xf>
    <xf numFmtId="0" fontId="12" fillId="33" borderId="18" xfId="0" applyFont="1" applyFill="1" applyBorder="1" applyAlignment="1" applyProtection="1">
      <alignment horizontal="left" vertical="center"/>
      <protection hidden="1"/>
    </xf>
    <xf numFmtId="41" fontId="12" fillId="33" borderId="19" xfId="0" applyNumberFormat="1" applyFont="1" applyFill="1" applyBorder="1" applyAlignment="1" applyProtection="1">
      <alignment horizontal="left" vertical="center"/>
      <protection hidden="1"/>
    </xf>
    <xf numFmtId="0" fontId="12" fillId="33" borderId="17" xfId="0" applyFont="1" applyFill="1" applyBorder="1" applyAlignment="1" applyProtection="1" quotePrefix="1">
      <alignment horizontal="right" vertical="center" wrapText="1"/>
      <protection hidden="1"/>
    </xf>
    <xf numFmtId="41" fontId="12" fillId="33" borderId="18" xfId="0" applyNumberFormat="1" applyFont="1" applyFill="1" applyBorder="1" applyAlignment="1" applyProtection="1">
      <alignment horizontal="right" vertical="center" wrapText="1"/>
      <protection hidden="1"/>
    </xf>
    <xf numFmtId="0" fontId="12" fillId="33" borderId="18" xfId="0" applyFont="1" applyFill="1" applyBorder="1" applyAlignment="1" applyProtection="1">
      <alignment horizontal="center" vertical="center" wrapText="1"/>
      <protection hidden="1"/>
    </xf>
    <xf numFmtId="41" fontId="12" fillId="33" borderId="18" xfId="0" applyNumberFormat="1" applyFont="1" applyFill="1" applyBorder="1" applyAlignment="1" applyProtection="1">
      <alignment horizontal="left" vertical="center" wrapText="1"/>
      <protection hidden="1"/>
    </xf>
    <xf numFmtId="41" fontId="12" fillId="33" borderId="19" xfId="0" applyNumberFormat="1" applyFont="1" applyFill="1" applyBorder="1" applyAlignment="1" applyProtection="1">
      <alignment horizontal="left" vertical="center" wrapText="1"/>
      <protection hidden="1"/>
    </xf>
    <xf numFmtId="180" fontId="6" fillId="32" borderId="10" xfId="0" applyNumberFormat="1" applyFont="1" applyFill="1" applyBorder="1" applyAlignment="1" applyProtection="1">
      <alignment horizontal="center" vertical="center"/>
      <protection locked="0"/>
    </xf>
    <xf numFmtId="0" fontId="41" fillId="32" borderId="0" xfId="0" applyFont="1" applyFill="1" applyBorder="1" applyAlignment="1" applyProtection="1">
      <alignment horizontal="left" vertical="center"/>
      <protection locked="0"/>
    </xf>
    <xf numFmtId="0" fontId="41" fillId="32" borderId="0" xfId="0" applyFont="1" applyFill="1" applyBorder="1" applyAlignment="1" applyProtection="1" quotePrefix="1">
      <alignment horizontal="left" vertical="center"/>
      <protection locked="0"/>
    </xf>
    <xf numFmtId="183" fontId="12" fillId="33" borderId="17" xfId="0" applyNumberFormat="1" applyFont="1" applyFill="1" applyBorder="1" applyAlignment="1" applyProtection="1" quotePrefix="1">
      <alignment horizontal="center" vertical="center" wrapText="1"/>
      <protection hidden="1"/>
    </xf>
    <xf numFmtId="183" fontId="12" fillId="33" borderId="18" xfId="0" applyNumberFormat="1" applyFont="1" applyFill="1" applyBorder="1" applyAlignment="1" applyProtection="1">
      <alignment horizontal="center" vertical="center" wrapText="1"/>
      <protection hidden="1"/>
    </xf>
    <xf numFmtId="181" fontId="12" fillId="33" borderId="19" xfId="0" applyNumberFormat="1" applyFont="1" applyFill="1" applyBorder="1" applyAlignment="1" applyProtection="1">
      <alignment horizontal="center" vertical="center" wrapText="1"/>
      <protection hidden="1"/>
    </xf>
    <xf numFmtId="181" fontId="12" fillId="33" borderId="17" xfId="0" applyNumberFormat="1" applyFont="1" applyFill="1" applyBorder="1" applyAlignment="1" applyProtection="1" quotePrefix="1">
      <alignment horizontal="center" vertical="center" wrapText="1"/>
      <protection hidden="1"/>
    </xf>
    <xf numFmtId="181" fontId="12" fillId="33" borderId="18" xfId="0" applyNumberFormat="1" applyFont="1" applyFill="1" applyBorder="1" applyAlignment="1" applyProtection="1">
      <alignment horizontal="center" vertical="center" wrapText="1"/>
      <protection hidden="1"/>
    </xf>
    <xf numFmtId="0" fontId="41" fillId="32" borderId="0" xfId="0" applyFont="1" applyFill="1" applyBorder="1" applyAlignment="1" applyProtection="1">
      <alignment horizontal="right" vertical="center"/>
      <protection locked="0"/>
    </xf>
    <xf numFmtId="0" fontId="40"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3" borderId="0" xfId="0" applyFont="1" applyFill="1" applyAlignment="1">
      <alignment/>
    </xf>
    <xf numFmtId="0" fontId="48" fillId="33" borderId="0" xfId="0" applyFont="1" applyFill="1" applyAlignment="1">
      <alignment horizontal="center"/>
    </xf>
    <xf numFmtId="0" fontId="6" fillId="33" borderId="0" xfId="0" applyFont="1" applyFill="1" applyAlignment="1">
      <alignment horizontal="justify"/>
    </xf>
    <xf numFmtId="0" fontId="6" fillId="32" borderId="0" xfId="0" applyFont="1" applyFill="1" applyBorder="1" applyAlignment="1" applyProtection="1">
      <alignment horizontal="left" vertical="center"/>
      <protection hidden="1"/>
    </xf>
    <xf numFmtId="0" fontId="6"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0" fontId="41" fillId="32" borderId="0" xfId="0" applyFont="1" applyFill="1" applyBorder="1" applyAlignment="1" applyProtection="1">
      <alignment horizontal="left" vertical="center"/>
      <protection hidden="1"/>
    </xf>
    <xf numFmtId="179" fontId="22" fillId="32" borderId="0" xfId="0" applyNumberFormat="1" applyFont="1" applyFill="1" applyBorder="1" applyAlignment="1" applyProtection="1">
      <alignment horizontal="left" vertical="center"/>
      <protection hidden="1"/>
    </xf>
    <xf numFmtId="179" fontId="22" fillId="32" borderId="0" xfId="0" applyNumberFormat="1" applyFont="1" applyFill="1" applyBorder="1" applyAlignment="1" applyProtection="1">
      <alignment horizontal="center"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1" fontId="22" fillId="32" borderId="0" xfId="0" applyNumberFormat="1" applyFont="1" applyFill="1" applyBorder="1" applyAlignment="1" applyProtection="1" quotePrefix="1">
      <alignment horizontal="left" wrapText="1"/>
      <protection hidden="1"/>
    </xf>
    <xf numFmtId="181" fontId="22" fillId="32" borderId="0" xfId="0" applyNumberFormat="1" applyFont="1" applyFill="1" applyBorder="1" applyAlignment="1" applyProtection="1">
      <alignment wrapText="1"/>
      <protection hidden="1"/>
    </xf>
    <xf numFmtId="181"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3" fillId="32" borderId="0" xfId="0" applyFont="1" applyFill="1" applyBorder="1" applyAlignment="1" applyProtection="1">
      <alignment/>
      <protection hidden="1"/>
    </xf>
    <xf numFmtId="49" fontId="7" fillId="33" borderId="15" xfId="0" applyNumberFormat="1" applyFont="1" applyFill="1" applyBorder="1" applyAlignment="1">
      <alignment horizontal="center" vertical="top" wrapText="1"/>
    </xf>
    <xf numFmtId="0" fontId="12"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2" fillId="32" borderId="0" xfId="0" applyFont="1" applyFill="1" applyAlignment="1" quotePrefix="1">
      <alignment horizontal="left"/>
    </xf>
    <xf numFmtId="0" fontId="2" fillId="32" borderId="0" xfId="0" applyFont="1" applyFill="1" applyAlignment="1" quotePrefix="1">
      <alignment horizontal="left" vertical="center"/>
    </xf>
    <xf numFmtId="0" fontId="31" fillId="32" borderId="0" xfId="0" applyFont="1" applyFill="1" applyBorder="1" applyAlignment="1" applyProtection="1">
      <alignment horizontal="center" vertical="center" wrapText="1"/>
      <protection hidden="1"/>
    </xf>
    <xf numFmtId="2" fontId="53" fillId="32" borderId="0" xfId="0" applyNumberFormat="1" applyFont="1" applyFill="1" applyBorder="1" applyAlignment="1" applyProtection="1">
      <alignment vertical="top" wrapText="1"/>
      <protection hidden="1"/>
    </xf>
    <xf numFmtId="2" fontId="24" fillId="32" borderId="0" xfId="0" applyNumberFormat="1" applyFont="1" applyFill="1" applyBorder="1" applyAlignment="1" applyProtection="1">
      <alignment vertical="center"/>
      <protection hidden="1"/>
    </xf>
    <xf numFmtId="0" fontId="53" fillId="32" borderId="0" xfId="0" applyFont="1" applyFill="1" applyBorder="1" applyAlignment="1" applyProtection="1">
      <alignment vertical="top" wrapText="1"/>
      <protection hidden="1"/>
    </xf>
    <xf numFmtId="0" fontId="41" fillId="32" borderId="10"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8" fillId="32" borderId="0" xfId="0" applyNumberFormat="1" applyFont="1" applyFill="1" applyBorder="1" applyAlignment="1" applyProtection="1">
      <alignment vertical="top" wrapText="1"/>
      <protection hidden="1"/>
    </xf>
    <xf numFmtId="0" fontId="6" fillId="32" borderId="0" xfId="0" applyNumberFormat="1" applyFont="1" applyFill="1" applyAlignment="1" applyProtection="1">
      <alignment/>
      <protection hidden="1"/>
    </xf>
    <xf numFmtId="0" fontId="41" fillId="32" borderId="10" xfId="0" applyNumberFormat="1" applyFont="1" applyFill="1" applyBorder="1" applyAlignment="1" applyProtection="1" quotePrefix="1">
      <alignment horizontal="center" vertical="center" wrapText="1"/>
      <protection hidden="1"/>
    </xf>
    <xf numFmtId="0" fontId="26" fillId="32" borderId="0" xfId="52" applyNumberFormat="1" applyFont="1" applyFill="1" applyBorder="1" applyAlignment="1" applyProtection="1">
      <alignment horizontal="left" vertical="top" indent="1"/>
      <protection hidden="1"/>
    </xf>
    <xf numFmtId="0" fontId="26" fillId="32" borderId="0" xfId="52" applyNumberFormat="1" applyFont="1" applyFill="1" applyBorder="1" applyAlignment="1" applyProtection="1" quotePrefix="1">
      <alignment horizontal="left" vertical="top" indent="1"/>
      <protection hidden="1"/>
    </xf>
    <xf numFmtId="0" fontId="26" fillId="32" borderId="0" xfId="52" applyNumberFormat="1" applyFont="1" applyFill="1" applyBorder="1" applyAlignment="1" applyProtection="1">
      <alignment horizontal="left" vertical="top" wrapText="1" indent="1"/>
      <protection hidden="1"/>
    </xf>
    <xf numFmtId="0" fontId="26" fillId="32" borderId="0" xfId="52" applyNumberFormat="1" applyFont="1" applyFill="1" applyBorder="1" applyAlignment="1" applyProtection="1" quotePrefix="1">
      <alignment horizontal="left" vertical="top"/>
      <protection hidden="1"/>
    </xf>
    <xf numFmtId="0" fontId="26" fillId="32" borderId="0" xfId="52" applyNumberFormat="1" applyFont="1" applyFill="1" applyBorder="1" applyAlignment="1" applyProtection="1">
      <alignment vertical="top"/>
      <protection hidden="1"/>
    </xf>
    <xf numFmtId="0" fontId="26" fillId="32" borderId="0" xfId="52" applyNumberFormat="1" applyFont="1" applyFill="1" applyBorder="1" applyAlignment="1" applyProtection="1" quotePrefix="1">
      <alignment horizontal="left" vertical="top" wrapText="1" indent="1"/>
      <protection hidden="1"/>
    </xf>
    <xf numFmtId="0" fontId="6" fillId="32" borderId="0" xfId="0" applyNumberFormat="1" applyFont="1" applyFill="1" applyBorder="1" applyAlignment="1" applyProtection="1">
      <alignment/>
      <protection hidden="1"/>
    </xf>
    <xf numFmtId="49" fontId="3" fillId="32" borderId="10" xfId="0" applyNumberFormat="1" applyFont="1" applyFill="1" applyBorder="1" applyAlignment="1" applyProtection="1">
      <alignment horizontal="center" vertical="top" wrapText="1"/>
      <protection locked="0"/>
    </xf>
    <xf numFmtId="180" fontId="7" fillId="33" borderId="16" xfId="0" applyNumberFormat="1" applyFont="1" applyFill="1" applyBorder="1" applyAlignment="1" applyProtection="1">
      <alignment horizontal="left" vertical="center" shrinkToFit="1"/>
      <protection hidden="1"/>
    </xf>
    <xf numFmtId="180" fontId="7" fillId="33" borderId="16" xfId="0" applyNumberFormat="1" applyFont="1" applyFill="1" applyBorder="1" applyAlignment="1" applyProtection="1">
      <alignment horizontal="right" vertical="center" shrinkToFit="1"/>
      <protection hidden="1"/>
    </xf>
    <xf numFmtId="41" fontId="7" fillId="33" borderId="16" xfId="0" applyNumberFormat="1" applyFont="1" applyFill="1" applyBorder="1" applyAlignment="1" applyProtection="1">
      <alignment horizontal="center" vertical="center" shrinkToFit="1"/>
      <protection hidden="1"/>
    </xf>
    <xf numFmtId="186" fontId="6" fillId="33" borderId="11" xfId="60" applyNumberFormat="1" applyFont="1" applyFill="1" applyBorder="1" applyAlignment="1" applyProtection="1">
      <alignment horizontal="center" vertical="center" shrinkToFit="1"/>
      <protection locked="0"/>
    </xf>
    <xf numFmtId="0" fontId="12" fillId="33" borderId="10" xfId="0" applyFont="1" applyFill="1" applyBorder="1" applyAlignment="1" applyProtection="1" quotePrefix="1">
      <alignment horizontal="center" vertical="center" wrapText="1"/>
      <protection hidden="1"/>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47" fillId="32" borderId="0" xfId="0" applyFont="1" applyFill="1" applyBorder="1" applyAlignment="1" applyProtection="1" quotePrefix="1">
      <alignment horizontal="left" vertical="center" wrapText="1"/>
      <protection hidden="1"/>
    </xf>
    <xf numFmtId="0" fontId="22"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41"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1" fontId="12" fillId="33" borderId="10" xfId="0" applyNumberFormat="1" applyFont="1" applyFill="1" applyBorder="1" applyAlignment="1" applyProtection="1" quotePrefix="1">
      <alignment horizontal="center" vertical="center" wrapText="1"/>
      <protection hidden="1"/>
    </xf>
    <xf numFmtId="0" fontId="12" fillId="33" borderId="20" xfId="0" applyFont="1" applyFill="1" applyBorder="1" applyAlignment="1" applyProtection="1">
      <alignment horizontal="center" vertical="center" wrapText="1"/>
      <protection hidden="1"/>
    </xf>
    <xf numFmtId="173" fontId="6" fillId="33" borderId="10" xfId="60" applyNumberFormat="1" applyFont="1" applyFill="1" applyBorder="1" applyAlignment="1" applyProtection="1">
      <alignment horizontal="center" vertical="center" shrinkToFit="1"/>
      <protection hidden="1"/>
    </xf>
    <xf numFmtId="0" fontId="6" fillId="33" borderId="20" xfId="0" applyFont="1" applyFill="1" applyBorder="1" applyAlignment="1" applyProtection="1" quotePrefix="1">
      <alignment horizontal="left" vertical="center" wrapText="1"/>
      <protection hidden="1"/>
    </xf>
    <xf numFmtId="0" fontId="6" fillId="33" borderId="11" xfId="0" applyFont="1" applyFill="1" applyBorder="1" applyAlignment="1" applyProtection="1">
      <alignment horizontal="center" vertical="center"/>
      <protection hidden="1"/>
    </xf>
    <xf numFmtId="0" fontId="6" fillId="33" borderId="18" xfId="0" applyFont="1" applyFill="1" applyBorder="1" applyAlignment="1" applyProtection="1">
      <alignment horizontal="left" vertical="center" wrapText="1"/>
      <protection hidden="1"/>
    </xf>
    <xf numFmtId="179" fontId="6" fillId="33" borderId="11" xfId="60"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79" fontId="7" fillId="33" borderId="10" xfId="60" applyNumberFormat="1" applyFont="1" applyFill="1" applyBorder="1" applyAlignment="1" applyProtection="1">
      <alignment horizontal="center" vertical="center" shrinkToFit="1"/>
      <protection hidden="1"/>
    </xf>
    <xf numFmtId="0" fontId="0" fillId="33" borderId="19" xfId="0" applyFont="1" applyFill="1" applyBorder="1" applyAlignment="1" applyProtection="1">
      <alignment horizontal="left" vertical="center"/>
      <protection hidden="1"/>
    </xf>
    <xf numFmtId="0" fontId="6" fillId="33" borderId="21"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3" fontId="7" fillId="33" borderId="10" xfId="6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33" fillId="32" borderId="0" xfId="0" applyFont="1" applyFill="1" applyBorder="1" applyAlignment="1" applyProtection="1">
      <alignment horizontal="left" vertical="center"/>
      <protection hidden="1"/>
    </xf>
    <xf numFmtId="0" fontId="6" fillId="33" borderId="17" xfId="0" applyFont="1" applyFill="1" applyBorder="1" applyAlignment="1" applyProtection="1">
      <alignment horizontal="center" vertical="center"/>
      <protection hidden="1"/>
    </xf>
    <xf numFmtId="0" fontId="0" fillId="33" borderId="18" xfId="0" applyFont="1" applyFill="1" applyBorder="1" applyAlignment="1" applyProtection="1">
      <alignment horizontal="left" vertical="center"/>
      <protection hidden="1"/>
    </xf>
    <xf numFmtId="0" fontId="6" fillId="33" borderId="16"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43" fillId="32" borderId="0" xfId="0" applyFont="1" applyFill="1" applyBorder="1" applyAlignment="1" applyProtection="1">
      <alignment horizontal="left" vertical="center"/>
      <protection hidden="1"/>
    </xf>
    <xf numFmtId="49" fontId="31" fillId="32" borderId="0" xfId="0" applyNumberFormat="1" applyFont="1" applyFill="1" applyBorder="1" applyAlignment="1" applyProtection="1">
      <alignment horizontal="left" vertical="center"/>
      <protection hidden="1"/>
    </xf>
    <xf numFmtId="0" fontId="22" fillId="32" borderId="0" xfId="0" applyFont="1" applyFill="1" applyBorder="1" applyAlignment="1" applyProtection="1" quotePrefix="1">
      <alignment horizontal="left" vertical="center"/>
      <protection hidden="1"/>
    </xf>
    <xf numFmtId="180" fontId="22" fillId="32" borderId="0" xfId="0" applyNumberFormat="1" applyFont="1" applyFill="1" applyBorder="1" applyAlignment="1" applyProtection="1">
      <alignment horizontal="left" vertical="center"/>
      <protection hidden="1"/>
    </xf>
    <xf numFmtId="180" fontId="44" fillId="32" borderId="0" xfId="0" applyNumberFormat="1" applyFont="1" applyFill="1" applyBorder="1" applyAlignment="1" applyProtection="1">
      <alignment horizontal="left" vertical="center"/>
      <protection hidden="1"/>
    </xf>
    <xf numFmtId="18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2" fontId="6" fillId="33" borderId="0" xfId="0" applyNumberFormat="1" applyFont="1" applyFill="1" applyBorder="1" applyAlignment="1" applyProtection="1">
      <alignment horizontal="left" vertical="center"/>
      <protection hidden="1"/>
    </xf>
    <xf numFmtId="182" fontId="11" fillId="33" borderId="0" xfId="0" applyNumberFormat="1" applyFont="1" applyFill="1" applyBorder="1" applyAlignment="1" applyProtection="1">
      <alignment horizontal="left" vertical="center"/>
      <protection hidden="1"/>
    </xf>
    <xf numFmtId="0" fontId="6" fillId="33" borderId="22"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41" fontId="0" fillId="32" borderId="0" xfId="0" applyNumberFormat="1" applyFont="1" applyFill="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41" fontId="2" fillId="33" borderId="16" xfId="0" applyNumberFormat="1" applyFont="1" applyFill="1" applyBorder="1" applyAlignment="1" applyProtection="1">
      <alignment horizontal="center" vertical="center" shrinkToFit="1"/>
      <protection hidden="1"/>
    </xf>
    <xf numFmtId="186" fontId="6" fillId="33" borderId="10" xfId="60" applyNumberFormat="1" applyFont="1" applyFill="1" applyBorder="1" applyAlignment="1" applyProtection="1">
      <alignment horizontal="center" vertical="center" shrinkToFit="1"/>
      <protection locked="0"/>
    </xf>
    <xf numFmtId="0" fontId="50" fillId="33" borderId="0" xfId="0" applyFont="1" applyFill="1" applyAlignment="1">
      <alignment/>
    </xf>
    <xf numFmtId="0" fontId="2" fillId="33" borderId="10" xfId="0" applyFont="1" applyFill="1" applyBorder="1" applyAlignment="1">
      <alignment vertical="top" wrapText="1"/>
    </xf>
    <xf numFmtId="0" fontId="3" fillId="33" borderId="0" xfId="0" applyFont="1" applyFill="1" applyBorder="1" applyAlignment="1" applyProtection="1">
      <alignment horizontal="left" vertical="center" indent="2"/>
      <protection hidden="1"/>
    </xf>
    <xf numFmtId="0" fontId="6" fillId="33" borderId="0" xfId="0" applyFont="1" applyFill="1" applyBorder="1" applyAlignment="1" applyProtection="1">
      <alignment horizontal="left"/>
      <protection hidden="1"/>
    </xf>
    <xf numFmtId="0" fontId="6" fillId="33" borderId="0" xfId="0" applyFont="1" applyFill="1" applyBorder="1" applyAlignment="1" applyProtection="1">
      <alignment horizontal="center"/>
      <protection hidden="1"/>
    </xf>
    <xf numFmtId="49" fontId="12" fillId="33" borderId="20" xfId="0" applyNumberFormat="1" applyFont="1" applyFill="1" applyBorder="1" applyAlignment="1" applyProtection="1">
      <alignment horizontal="center" vertical="center"/>
      <protection hidden="1"/>
    </xf>
    <xf numFmtId="0" fontId="6" fillId="33" borderId="23" xfId="0" applyFont="1" applyFill="1" applyBorder="1" applyAlignment="1" applyProtection="1">
      <alignment vertical="center" wrapText="1"/>
      <protection hidden="1"/>
    </xf>
    <xf numFmtId="179" fontId="13" fillId="33" borderId="11" xfId="0" applyNumberFormat="1"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hidden="1"/>
    </xf>
    <xf numFmtId="49" fontId="6" fillId="33" borderId="0" xfId="0" applyNumberFormat="1" applyFont="1" applyFill="1" applyBorder="1" applyAlignment="1" applyProtection="1">
      <alignment horizontal="center" vertical="center"/>
      <protection hidden="1"/>
    </xf>
    <xf numFmtId="41" fontId="6" fillId="33" borderId="0" xfId="60" applyNumberFormat="1" applyFont="1" applyFill="1" applyBorder="1" applyAlignment="1" applyProtection="1">
      <alignment horizontal="center" vertical="center" shrinkToFit="1"/>
      <protection hidden="1"/>
    </xf>
    <xf numFmtId="0" fontId="3" fillId="33" borderId="0" xfId="0" applyFont="1" applyFill="1" applyBorder="1" applyAlignment="1" applyProtection="1">
      <alignment horizontal="left" vertical="center" indent="3"/>
      <protection hidden="1"/>
    </xf>
    <xf numFmtId="0" fontId="12" fillId="33" borderId="17" xfId="0" applyFont="1" applyFill="1" applyBorder="1" applyAlignment="1" applyProtection="1">
      <alignment horizontal="center" vertical="center" wrapText="1"/>
      <protection hidden="1"/>
    </xf>
    <xf numFmtId="0" fontId="0" fillId="33" borderId="18" xfId="0" applyFill="1" applyBorder="1" applyAlignment="1" applyProtection="1">
      <alignment/>
      <protection hidden="1"/>
    </xf>
    <xf numFmtId="49" fontId="6" fillId="33" borderId="24" xfId="0" applyNumberFormat="1" applyFont="1" applyFill="1" applyBorder="1" applyAlignment="1" applyProtection="1">
      <alignment horizontal="center" vertical="center" wrapText="1"/>
      <protection hidden="1"/>
    </xf>
    <xf numFmtId="41" fontId="33" fillId="32" borderId="0" xfId="0" applyNumberFormat="1" applyFont="1" applyFill="1" applyAlignment="1" applyProtection="1">
      <alignment/>
      <protection hidden="1"/>
    </xf>
    <xf numFmtId="0" fontId="33" fillId="32" borderId="0" xfId="0" applyFont="1" applyFill="1" applyAlignment="1" applyProtection="1">
      <alignment/>
      <protection hidden="1"/>
    </xf>
    <xf numFmtId="0" fontId="0" fillId="33" borderId="0" xfId="0" applyFill="1" applyBorder="1" applyAlignment="1" applyProtection="1">
      <alignment/>
      <protection hidden="1"/>
    </xf>
    <xf numFmtId="49" fontId="6" fillId="33" borderId="18" xfId="0" applyNumberFormat="1" applyFont="1" applyFill="1" applyBorder="1" applyAlignment="1" applyProtection="1">
      <alignment horizontal="center" vertical="center" wrapText="1"/>
      <protection hidden="1"/>
    </xf>
    <xf numFmtId="0" fontId="0" fillId="33" borderId="18" xfId="0" applyFill="1" applyBorder="1" applyAlignment="1" applyProtection="1">
      <alignment horizontal="center" vertical="center"/>
      <protection hidden="1"/>
    </xf>
    <xf numFmtId="0" fontId="41" fillId="32" borderId="23" xfId="0" applyFont="1" applyFill="1" applyBorder="1" applyAlignment="1" applyProtection="1">
      <alignment horizontal="center"/>
      <protection hidden="1"/>
    </xf>
    <xf numFmtId="0" fontId="7" fillId="33" borderId="0" xfId="0" applyFont="1" applyFill="1" applyBorder="1" applyAlignment="1" applyProtection="1">
      <alignment horizontal="left" vertical="center" indent="3"/>
      <protection hidden="1"/>
    </xf>
    <xf numFmtId="182" fontId="2" fillId="33" borderId="0" xfId="0" applyNumberFormat="1" applyFont="1" applyFill="1" applyBorder="1" applyAlignment="1" applyProtection="1">
      <alignment horizontal="center" vertical="center"/>
      <protection hidden="1"/>
    </xf>
    <xf numFmtId="41" fontId="7" fillId="33" borderId="19" xfId="0" applyNumberFormat="1" applyFont="1" applyFill="1" applyBorder="1" applyAlignment="1" applyProtection="1">
      <alignment horizontal="left" vertical="center"/>
      <protection hidden="1"/>
    </xf>
    <xf numFmtId="49" fontId="6" fillId="32" borderId="0" xfId="0" applyNumberFormat="1" applyFont="1" applyFill="1" applyAlignment="1" applyProtection="1">
      <alignment/>
      <protection hidden="1"/>
    </xf>
    <xf numFmtId="0" fontId="2" fillId="32" borderId="0" xfId="0" applyFont="1" applyFill="1" applyAlignment="1" applyProtection="1">
      <alignment/>
      <protection hidden="1"/>
    </xf>
    <xf numFmtId="0" fontId="3" fillId="32" borderId="0" xfId="0" applyFont="1" applyFill="1" applyAlignment="1" applyProtection="1">
      <alignment horizontal="center"/>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11" fillId="33" borderId="0" xfId="0" applyFont="1" applyFill="1" applyAlignment="1" applyProtection="1" quotePrefix="1">
      <alignment horizontal="left" wrapText="1"/>
      <protection hidden="1"/>
    </xf>
    <xf numFmtId="0" fontId="3" fillId="32" borderId="0" xfId="0" applyFont="1" applyFill="1" applyAlignment="1" applyProtection="1">
      <alignment/>
      <protection hidden="1"/>
    </xf>
    <xf numFmtId="49" fontId="2" fillId="33" borderId="0" xfId="0" applyNumberFormat="1" applyFont="1" applyFill="1" applyBorder="1" applyAlignment="1" applyProtection="1">
      <alignment/>
      <protection hidden="1"/>
    </xf>
    <xf numFmtId="0" fontId="49" fillId="32" borderId="0" xfId="0" applyFont="1" applyFill="1" applyAlignment="1" applyProtection="1">
      <alignment/>
      <protection hidden="1"/>
    </xf>
    <xf numFmtId="0" fontId="2" fillId="33" borderId="0" xfId="0" applyFont="1" applyFill="1" applyAlignment="1" applyProtection="1">
      <alignment/>
      <protection hidden="1"/>
    </xf>
    <xf numFmtId="49" fontId="2" fillId="33" borderId="0" xfId="0" applyNumberFormat="1" applyFont="1" applyFill="1" applyBorder="1" applyAlignment="1" applyProtection="1" quotePrefix="1">
      <alignment horizontal="right"/>
      <protection hidden="1"/>
    </xf>
    <xf numFmtId="180" fontId="50" fillId="33" borderId="16" xfId="0" applyNumberFormat="1" applyFont="1" applyFill="1" applyBorder="1" applyAlignment="1" applyProtection="1">
      <alignment horizontal="center"/>
      <protection hidden="1"/>
    </xf>
    <xf numFmtId="180" fontId="50" fillId="33" borderId="0" xfId="0" applyNumberFormat="1" applyFont="1" applyFill="1" applyBorder="1" applyAlignment="1" applyProtection="1">
      <alignment horizontal="center"/>
      <protection hidden="1"/>
    </xf>
    <xf numFmtId="180" fontId="32" fillId="32" borderId="0" xfId="0" applyNumberFormat="1" applyFont="1" applyFill="1" applyBorder="1" applyAlignment="1" applyProtection="1">
      <alignment horizontal="center"/>
      <protection hidden="1"/>
    </xf>
    <xf numFmtId="180" fontId="50" fillId="32" borderId="0" xfId="0" applyNumberFormat="1" applyFont="1" applyFill="1" applyBorder="1" applyAlignment="1" applyProtection="1">
      <alignment horizontal="center"/>
      <protection hidden="1"/>
    </xf>
    <xf numFmtId="181" fontId="49" fillId="32" borderId="0" xfId="0" applyNumberFormat="1" applyFont="1" applyFill="1" applyBorder="1" applyAlignment="1" applyProtection="1">
      <alignment/>
      <protection hidden="1"/>
    </xf>
    <xf numFmtId="0" fontId="49" fillId="32" borderId="0" xfId="0" applyFont="1" applyFill="1" applyBorder="1" applyAlignment="1" applyProtection="1">
      <alignment/>
      <protection hidden="1"/>
    </xf>
    <xf numFmtId="49" fontId="6" fillId="33" borderId="0" xfId="0" applyNumberFormat="1" applyFont="1" applyFill="1" applyAlignment="1" applyProtection="1">
      <alignment horizontal="center"/>
      <protection hidden="1"/>
    </xf>
    <xf numFmtId="179" fontId="49" fillId="32" borderId="0" xfId="0" applyNumberFormat="1" applyFont="1" applyFill="1" applyBorder="1" applyAlignment="1" applyProtection="1">
      <alignment/>
      <protection hidden="1"/>
    </xf>
    <xf numFmtId="49" fontId="3" fillId="33" borderId="10" xfId="0" applyNumberFormat="1" applyFont="1" applyFill="1" applyBorder="1" applyAlignment="1" applyProtection="1" quotePrefix="1">
      <alignment horizontal="center" wrapText="1"/>
      <protection hidden="1"/>
    </xf>
    <xf numFmtId="0" fontId="3" fillId="33" borderId="10" xfId="0" applyFont="1" applyFill="1" applyBorder="1" applyAlignment="1" applyProtection="1">
      <alignment horizontal="center" vertical="center" wrapText="1"/>
      <protection hidden="1"/>
    </xf>
    <xf numFmtId="181" fontId="56" fillId="33" borderId="10" xfId="0" applyNumberFormat="1" applyFont="1" applyFill="1" applyBorder="1" applyAlignment="1" applyProtection="1" quotePrefix="1">
      <alignment horizontal="center" vertical="center" wrapText="1"/>
      <protection hidden="1"/>
    </xf>
    <xf numFmtId="0" fontId="57" fillId="32" borderId="0" xfId="0" applyFont="1" applyFill="1" applyAlignment="1" applyProtection="1" quotePrefix="1">
      <alignment horizontal="center" wrapText="1"/>
      <protection hidden="1"/>
    </xf>
    <xf numFmtId="49" fontId="7" fillId="33" borderId="10" xfId="0" applyNumberFormat="1" applyFont="1" applyFill="1" applyBorder="1" applyAlignment="1" applyProtection="1">
      <alignment horizontal="center" wrapText="1"/>
      <protection hidden="1"/>
    </xf>
    <xf numFmtId="0" fontId="3" fillId="33" borderId="10" xfId="0" applyFont="1" applyFill="1" applyBorder="1" applyAlignment="1" applyProtection="1">
      <alignment horizontal="center" vertical="top" wrapText="1"/>
      <protection hidden="1"/>
    </xf>
    <xf numFmtId="0" fontId="2" fillId="32" borderId="0" xfId="0" applyFont="1" applyFill="1" applyBorder="1" applyAlignment="1" applyProtection="1">
      <alignment/>
      <protection hidden="1"/>
    </xf>
    <xf numFmtId="49" fontId="8" fillId="33" borderId="10" xfId="0" applyNumberFormat="1"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9" fontId="2" fillId="33" borderId="10" xfId="0" applyNumberFormat="1" applyFont="1" applyFill="1" applyBorder="1" applyAlignment="1" applyProtection="1">
      <alignment vertical="top" wrapText="1"/>
      <protection hidden="1"/>
    </xf>
    <xf numFmtId="0" fontId="2" fillId="33" borderId="10" xfId="0" applyFont="1" applyFill="1" applyBorder="1" applyAlignment="1" applyProtection="1" quotePrefix="1">
      <alignment horizontal="left" wrapText="1"/>
      <protection hidden="1"/>
    </xf>
    <xf numFmtId="0" fontId="58" fillId="32" borderId="0" xfId="0" applyFont="1" applyFill="1" applyAlignment="1" applyProtection="1">
      <alignment horizontal="center"/>
      <protection hidden="1"/>
    </xf>
    <xf numFmtId="49" fontId="8" fillId="33" borderId="10" xfId="0" applyNumberFormat="1" applyFont="1" applyFill="1" applyBorder="1" applyAlignment="1" applyProtection="1" quotePrefix="1">
      <alignment horizontal="left" wrapText="1"/>
      <protection hidden="1"/>
    </xf>
    <xf numFmtId="0" fontId="2" fillId="33" borderId="10" xfId="0" applyFont="1" applyFill="1" applyBorder="1" applyAlignment="1" applyProtection="1">
      <alignment wrapText="1"/>
      <protection hidden="1"/>
    </xf>
    <xf numFmtId="49" fontId="8" fillId="33" borderId="10" xfId="0" applyNumberFormat="1" applyFont="1" applyFill="1" applyBorder="1" applyAlignment="1" applyProtection="1" quotePrefix="1">
      <alignment horizontal="left" vertical="center" wrapText="1"/>
      <protection hidden="1"/>
    </xf>
    <xf numFmtId="49" fontId="8"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quotePrefix="1">
      <alignment horizontal="left" wrapText="1"/>
      <protection hidden="1"/>
    </xf>
    <xf numFmtId="49" fontId="8" fillId="33" borderId="10" xfId="0" applyNumberFormat="1" applyFont="1" applyFill="1" applyBorder="1" applyAlignment="1" applyProtection="1">
      <alignment horizontal="left" wrapText="1"/>
      <protection hidden="1"/>
    </xf>
    <xf numFmtId="49" fontId="8" fillId="33" borderId="10" xfId="0" applyNumberFormat="1" applyFont="1" applyFill="1" applyBorder="1" applyAlignment="1" applyProtection="1">
      <alignment horizontal="left" vertical="center" wrapText="1"/>
      <protection hidden="1"/>
    </xf>
    <xf numFmtId="49" fontId="6" fillId="33" borderId="0" xfId="0" applyNumberFormat="1" applyFont="1" applyFill="1" applyAlignment="1" applyProtection="1">
      <alignment horizontal="justify"/>
      <protection hidden="1"/>
    </xf>
    <xf numFmtId="0" fontId="11" fillId="33" borderId="0" xfId="0" applyFont="1" applyFill="1" applyBorder="1" applyAlignment="1" applyProtection="1">
      <alignment horizontal="left"/>
      <protection hidden="1"/>
    </xf>
    <xf numFmtId="0" fontId="3"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16" xfId="0" applyFill="1" applyBorder="1" applyAlignment="1" applyProtection="1">
      <alignment horizontal="left" vertical="center"/>
      <protection hidden="1"/>
    </xf>
    <xf numFmtId="0" fontId="59" fillId="32" borderId="0" xfId="0" applyFont="1" applyFill="1" applyBorder="1" applyAlignment="1" applyProtection="1">
      <alignment horizontal="center" vertical="center"/>
      <protection hidden="1"/>
    </xf>
    <xf numFmtId="0" fontId="9" fillId="32" borderId="0" xfId="0" applyFont="1" applyFill="1" applyBorder="1" applyAlignment="1" applyProtection="1">
      <alignment horizontal="center" vertical="center"/>
      <protection hidden="1"/>
    </xf>
    <xf numFmtId="0" fontId="9" fillId="32" borderId="0" xfId="0" applyFont="1" applyFill="1" applyBorder="1" applyAlignment="1" applyProtection="1" quotePrefix="1">
      <alignment horizontal="center" vertical="center"/>
      <protection hidden="1"/>
    </xf>
    <xf numFmtId="0" fontId="2" fillId="32" borderId="0" xfId="0"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49" fontId="6" fillId="32" borderId="0" xfId="0" applyNumberFormat="1" applyFont="1" applyFill="1" applyAlignment="1" applyProtection="1">
      <alignment/>
      <protection locked="0"/>
    </xf>
    <xf numFmtId="0" fontId="19" fillId="32" borderId="0" xfId="0" applyFont="1" applyFill="1" applyBorder="1" applyAlignment="1" applyProtection="1" quotePrefix="1">
      <alignment horizontal="left" wrapText="1"/>
      <protection hidden="1"/>
    </xf>
    <xf numFmtId="181" fontId="12" fillId="33" borderId="10" xfId="0" applyNumberFormat="1" applyFont="1" applyFill="1" applyBorder="1" applyAlignment="1" applyProtection="1" quotePrefix="1">
      <alignment horizontal="center" vertical="center" wrapText="1"/>
      <protection locked="0"/>
    </xf>
    <xf numFmtId="49" fontId="6" fillId="33" borderId="20" xfId="0" applyNumberFormat="1" applyFont="1" applyFill="1" applyBorder="1" applyAlignment="1" applyProtection="1">
      <alignment horizontal="center" vertical="center"/>
      <protection locked="0"/>
    </xf>
    <xf numFmtId="49" fontId="6" fillId="33" borderId="17" xfId="0" applyNumberFormat="1" applyFont="1" applyFill="1" applyBorder="1" applyAlignment="1" applyProtection="1">
      <alignment horizontal="center" vertical="center"/>
      <protection locked="0"/>
    </xf>
    <xf numFmtId="49" fontId="6" fillId="33" borderId="23" xfId="0" applyNumberFormat="1"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wrapText="1"/>
      <protection locked="0"/>
    </xf>
    <xf numFmtId="49" fontId="12" fillId="33" borderId="20"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wrapText="1"/>
      <protection locked="0"/>
    </xf>
    <xf numFmtId="49" fontId="41" fillId="32" borderId="0" xfId="0" applyNumberFormat="1" applyFont="1" applyFill="1" applyBorder="1" applyAlignment="1" applyProtection="1">
      <alignment horizontal="left" vertical="center"/>
      <protection hidden="1"/>
    </xf>
    <xf numFmtId="41" fontId="2" fillId="34" borderId="10" xfId="0" applyNumberFormat="1" applyFont="1" applyFill="1" applyBorder="1" applyAlignment="1" applyProtection="1">
      <alignment horizontal="center" vertical="top" wrapText="1"/>
      <protection hidden="1"/>
    </xf>
    <xf numFmtId="49" fontId="17"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7"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41" fontId="0" fillId="32" borderId="0" xfId="0" applyNumberFormat="1" applyFill="1" applyBorder="1" applyAlignment="1" applyProtection="1">
      <alignment horizontal="center" vertical="center"/>
      <protection hidden="1"/>
    </xf>
    <xf numFmtId="41" fontId="0" fillId="32" borderId="0" xfId="0" applyNumberFormat="1" applyFill="1" applyBorder="1" applyAlignment="1" applyProtection="1">
      <alignment horizontal="left" vertical="center"/>
      <protection hidden="1"/>
    </xf>
    <xf numFmtId="174" fontId="2" fillId="33" borderId="0" xfId="0" applyNumberFormat="1" applyFont="1" applyFill="1" applyBorder="1" applyAlignment="1" applyProtection="1">
      <alignment horizontal="left" vertical="center"/>
      <protection locked="0"/>
    </xf>
    <xf numFmtId="0" fontId="6" fillId="33" borderId="0" xfId="0" applyFont="1" applyFill="1" applyBorder="1" applyAlignment="1">
      <alignment vertical="top" wrapText="1"/>
    </xf>
    <xf numFmtId="0" fontId="0" fillId="33" borderId="16" xfId="0" applyFill="1" applyBorder="1" applyAlignment="1">
      <alignment/>
    </xf>
    <xf numFmtId="0" fontId="0" fillId="33" borderId="0" xfId="0" applyFill="1" applyAlignment="1" applyProtection="1">
      <alignment/>
      <protection hidden="1"/>
    </xf>
    <xf numFmtId="0" fontId="6" fillId="33" borderId="0" xfId="52" applyFont="1" applyFill="1" applyBorder="1" applyAlignment="1" applyProtection="1">
      <alignment horizontal="center" vertical="center"/>
      <protection hidden="1"/>
    </xf>
    <xf numFmtId="0" fontId="34" fillId="33" borderId="0" xfId="52" applyFont="1" applyFill="1" applyBorder="1" applyAlignment="1" applyProtection="1" quotePrefix="1">
      <alignment horizontal="left" vertical="center" wrapText="1"/>
      <protection hidden="1"/>
    </xf>
    <xf numFmtId="2" fontId="6" fillId="33" borderId="0" xfId="52" applyNumberFormat="1" applyFont="1" applyFill="1" applyBorder="1" applyAlignment="1" applyProtection="1">
      <alignment horizontal="center" vertical="center"/>
      <protection hidden="1"/>
    </xf>
    <xf numFmtId="0" fontId="35" fillId="33" borderId="0" xfId="52" applyFont="1" applyFill="1" applyBorder="1" applyAlignment="1" applyProtection="1" quotePrefix="1">
      <alignment horizontal="center" vertical="center" wrapText="1"/>
      <protection hidden="1"/>
    </xf>
    <xf numFmtId="0" fontId="35" fillId="33" borderId="0" xfId="52" applyFont="1" applyFill="1" applyBorder="1" applyAlignment="1" applyProtection="1">
      <alignment horizontal="center" vertical="center" wrapText="1"/>
      <protection hidden="1"/>
    </xf>
    <xf numFmtId="0" fontId="12" fillId="33" borderId="10" xfId="52" applyFont="1" applyFill="1" applyBorder="1" applyAlignment="1" applyProtection="1" quotePrefix="1">
      <alignment horizontal="center" vertical="center" wrapText="1"/>
      <protection hidden="1"/>
    </xf>
    <xf numFmtId="2" fontId="8" fillId="33" borderId="22" xfId="52" applyNumberFormat="1" applyFont="1" applyFill="1" applyBorder="1" applyAlignment="1" applyProtection="1">
      <alignment horizontal="center" wrapText="1"/>
      <protection hidden="1"/>
    </xf>
    <xf numFmtId="2" fontId="8" fillId="33" borderId="18" xfId="52" applyNumberFormat="1" applyFont="1" applyFill="1" applyBorder="1" applyAlignment="1" applyProtection="1">
      <alignment horizontal="center" wrapText="1"/>
      <protection hidden="1"/>
    </xf>
    <xf numFmtId="49" fontId="8" fillId="33" borderId="18" xfId="52" applyNumberFormat="1" applyFont="1" applyFill="1" applyBorder="1" applyAlignment="1" applyProtection="1">
      <alignment horizontal="left" vertical="center" wrapText="1"/>
      <protection hidden="1"/>
    </xf>
    <xf numFmtId="0" fontId="8" fillId="33" borderId="16" xfId="52" applyFont="1" applyFill="1" applyBorder="1" applyAlignment="1" applyProtection="1">
      <alignment horizontal="center" vertical="top" wrapText="1"/>
      <protection hidden="1"/>
    </xf>
    <xf numFmtId="2" fontId="8" fillId="33" borderId="22" xfId="52" applyNumberFormat="1" applyFont="1" applyFill="1" applyBorder="1" applyAlignment="1" applyProtection="1">
      <alignment horizontal="center" vertical="top" wrapText="1"/>
      <protection hidden="1"/>
    </xf>
    <xf numFmtId="49" fontId="8" fillId="33" borderId="16" xfId="52" applyNumberFormat="1" applyFont="1" applyFill="1" applyBorder="1" applyAlignment="1" applyProtection="1">
      <alignment horizontal="left" vertical="center" wrapText="1"/>
      <protection hidden="1"/>
    </xf>
    <xf numFmtId="49" fontId="11" fillId="33" borderId="22" xfId="52" applyNumberFormat="1" applyFont="1" applyFill="1" applyBorder="1" applyAlignment="1" applyProtection="1">
      <alignment horizontal="left" wrapText="1"/>
      <protection hidden="1"/>
    </xf>
    <xf numFmtId="49" fontId="11" fillId="33" borderId="16" xfId="52" applyNumberFormat="1" applyFont="1" applyFill="1" applyBorder="1" applyAlignment="1" applyProtection="1">
      <alignment horizontal="left" vertical="top" wrapText="1"/>
      <protection hidden="1"/>
    </xf>
    <xf numFmtId="0" fontId="0" fillId="32" borderId="0" xfId="0" applyFill="1" applyAlignment="1" applyProtection="1">
      <alignment/>
      <protection hidden="1"/>
    </xf>
    <xf numFmtId="0" fontId="6" fillId="33" borderId="22" xfId="0" applyNumberFormat="1" applyFont="1" applyFill="1" applyBorder="1" applyAlignment="1" applyProtection="1">
      <alignment horizontal="left" wrapText="1"/>
      <protection locked="0"/>
    </xf>
    <xf numFmtId="0" fontId="41" fillId="32" borderId="23"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6"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6"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70" fillId="0" borderId="0" xfId="0" applyFont="1" applyAlignment="1">
      <alignment horizontal="left" wrapText="1"/>
    </xf>
    <xf numFmtId="0" fontId="70" fillId="0" borderId="0" xfId="0" applyFont="1" applyAlignment="1">
      <alignment wrapText="1"/>
    </xf>
    <xf numFmtId="179" fontId="22" fillId="32" borderId="0" xfId="0" applyNumberFormat="1" applyFont="1" applyFill="1" applyBorder="1" applyAlignment="1" applyProtection="1">
      <alignment horizontal="left" vertical="center" shrinkToFit="1"/>
      <protection hidden="1"/>
    </xf>
    <xf numFmtId="179" fontId="22" fillId="32" borderId="0" xfId="0" applyNumberFormat="1" applyFont="1" applyFill="1" applyBorder="1" applyAlignment="1" applyProtection="1">
      <alignment horizontal="left" vertical="top" shrinkToFit="1"/>
      <protection hidden="1"/>
    </xf>
    <xf numFmtId="0" fontId="0" fillId="32" borderId="0" xfId="0" applyFill="1" applyAlignment="1" applyProtection="1">
      <alignment/>
      <protection locked="0"/>
    </xf>
    <xf numFmtId="0" fontId="22" fillId="32" borderId="0" xfId="0" applyNumberFormat="1" applyFont="1" applyFill="1" applyBorder="1" applyAlignment="1" applyProtection="1">
      <alignment horizontal="left" shrinkToFit="1"/>
      <protection hidden="1"/>
    </xf>
    <xf numFmtId="0" fontId="22" fillId="32" borderId="0" xfId="0" applyFont="1" applyFill="1" applyBorder="1" applyAlignment="1" applyProtection="1">
      <alignment horizontal="left"/>
      <protection hidden="1"/>
    </xf>
    <xf numFmtId="0" fontId="31" fillId="32" borderId="0"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center" vertical="center"/>
      <protection hidden="1"/>
    </xf>
    <xf numFmtId="41" fontId="22" fillId="32" borderId="0" xfId="0" applyNumberFormat="1" applyFont="1" applyFill="1" applyBorder="1" applyAlignment="1" applyProtection="1">
      <alignment horizontal="center" vertical="center"/>
      <protection hidden="1"/>
    </xf>
    <xf numFmtId="0" fontId="31" fillId="32" borderId="0" xfId="0" applyFont="1" applyFill="1" applyBorder="1" applyAlignment="1" applyProtection="1">
      <alignment vertical="center" wrapText="1"/>
      <protection hidden="1"/>
    </xf>
    <xf numFmtId="179" fontId="22" fillId="32" borderId="0" xfId="0" applyNumberFormat="1" applyFont="1" applyFill="1" applyBorder="1" applyAlignment="1" applyProtection="1" quotePrefix="1">
      <alignment horizontal="left" vertical="center"/>
      <protection hidden="1"/>
    </xf>
    <xf numFmtId="0" fontId="64" fillId="32" borderId="23" xfId="0" applyFont="1" applyFill="1" applyBorder="1" applyAlignment="1" applyProtection="1">
      <alignment vertical="center" wrapText="1"/>
      <protection hidden="1"/>
    </xf>
    <xf numFmtId="41" fontId="0" fillId="32" borderId="0" xfId="0" applyNumberFormat="1" applyFill="1" applyAlignment="1" applyProtection="1">
      <alignment/>
      <protection hidden="1"/>
    </xf>
    <xf numFmtId="41" fontId="33" fillId="32" borderId="0" xfId="0" applyNumberFormat="1" applyFont="1" applyFill="1" applyBorder="1" applyAlignment="1" applyProtection="1">
      <alignment horizontal="left" vertical="center"/>
      <protection hidden="1"/>
    </xf>
    <xf numFmtId="0" fontId="71" fillId="32" borderId="0" xfId="0" applyFont="1" applyFill="1" applyBorder="1" applyAlignment="1" applyProtection="1" quotePrefix="1">
      <alignment horizontal="left" vertical="center" wrapText="1"/>
      <protection hidden="1"/>
    </xf>
    <xf numFmtId="0" fontId="41" fillId="32" borderId="0" xfId="0" applyFont="1" applyFill="1" applyBorder="1" applyAlignment="1" applyProtection="1" quotePrefix="1">
      <alignment horizontal="right" vertical="center"/>
      <protection hidden="1"/>
    </xf>
    <xf numFmtId="0" fontId="41"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74" fillId="32" borderId="0" xfId="0" applyFont="1" applyFill="1" applyBorder="1" applyAlignment="1" applyProtection="1" quotePrefix="1">
      <alignment horizontal="left" vertical="center" wrapText="1"/>
      <protection hidden="1"/>
    </xf>
    <xf numFmtId="0" fontId="7" fillId="3" borderId="25" xfId="0" applyFont="1" applyFill="1" applyBorder="1" applyAlignment="1" applyProtection="1">
      <alignment horizontal="center" vertical="center"/>
      <protection locked="0"/>
    </xf>
    <xf numFmtId="41" fontId="22" fillId="32" borderId="23" xfId="0" applyNumberFormat="1" applyFont="1" applyFill="1" applyBorder="1" applyAlignment="1" applyProtection="1">
      <alignment wrapText="1"/>
      <protection hidden="1"/>
    </xf>
    <xf numFmtId="41" fontId="6" fillId="32" borderId="23" xfId="0" applyNumberFormat="1" applyFont="1" applyFill="1" applyBorder="1" applyAlignment="1" applyProtection="1" quotePrefix="1">
      <alignment horizontal="left" wrapText="1"/>
      <protection hidden="1"/>
    </xf>
    <xf numFmtId="183" fontId="12" fillId="33" borderId="17" xfId="0" applyNumberFormat="1" applyFont="1" applyFill="1" applyBorder="1" applyAlignment="1" applyProtection="1">
      <alignment horizontal="center" vertical="center" wrapText="1"/>
      <protection hidden="1"/>
    </xf>
    <xf numFmtId="181" fontId="12" fillId="33" borderId="17"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41" fontId="0" fillId="32" borderId="0" xfId="0" applyNumberFormat="1" applyFont="1" applyFill="1" applyBorder="1" applyAlignment="1" applyProtection="1">
      <alignment/>
      <protection/>
    </xf>
    <xf numFmtId="41" fontId="0" fillId="32" borderId="0" xfId="0" applyNumberFormat="1" applyFont="1" applyFill="1" applyAlignment="1" applyProtection="1">
      <alignment/>
      <protection/>
    </xf>
    <xf numFmtId="41" fontId="0" fillId="32" borderId="0" xfId="0" applyNumberFormat="1" applyFont="1" applyFill="1" applyBorder="1" applyAlignment="1" applyProtection="1">
      <alignment horizontal="center" vertical="center"/>
      <protection/>
    </xf>
    <xf numFmtId="49" fontId="57" fillId="32" borderId="0" xfId="0" applyNumberFormat="1" applyFont="1" applyFill="1" applyBorder="1" applyAlignment="1" applyProtection="1" quotePrefix="1">
      <alignment horizontal="left"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1" fontId="0" fillId="32" borderId="0" xfId="0" applyNumberFormat="1" applyFont="1" applyFill="1" applyBorder="1" applyAlignment="1" applyProtection="1">
      <alignment/>
      <protection/>
    </xf>
    <xf numFmtId="49" fontId="60"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41" fontId="0" fillId="32" borderId="0" xfId="0" applyNumberFormat="1" applyFont="1" applyFill="1" applyBorder="1" applyAlignment="1" applyProtection="1">
      <alignment horizontal="center" vertical="center"/>
      <protection/>
    </xf>
    <xf numFmtId="49" fontId="35" fillId="32" borderId="0" xfId="0" applyNumberFormat="1" applyFont="1" applyFill="1" applyBorder="1" applyAlignment="1" applyProtection="1" quotePrefix="1">
      <alignment horizontal="left" vertical="center"/>
      <protection/>
    </xf>
    <xf numFmtId="49" fontId="57" fillId="32" borderId="0" xfId="0" applyNumberFormat="1" applyFont="1" applyFill="1" applyBorder="1" applyAlignment="1" applyProtection="1">
      <alignment horizontal="left" vertical="center"/>
      <protection/>
    </xf>
    <xf numFmtId="0" fontId="22" fillId="32" borderId="0" xfId="0" applyFont="1" applyFill="1" applyAlignment="1" applyProtection="1">
      <alignment/>
      <protection/>
    </xf>
    <xf numFmtId="49" fontId="65"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33" fillId="32" borderId="0" xfId="0" applyNumberFormat="1" applyFont="1" applyFill="1" applyAlignment="1">
      <alignment/>
    </xf>
    <xf numFmtId="0" fontId="33" fillId="32" borderId="0" xfId="0" applyFont="1" applyFill="1" applyAlignment="1">
      <alignment/>
    </xf>
    <xf numFmtId="0" fontId="62" fillId="33" borderId="0" xfId="0" applyFont="1" applyFill="1" applyAlignment="1">
      <alignment horizontal="center"/>
    </xf>
    <xf numFmtId="0" fontId="61" fillId="33" borderId="0" xfId="0" applyFont="1" applyFill="1" applyAlignment="1">
      <alignment horizontal="center"/>
    </xf>
    <xf numFmtId="0" fontId="3" fillId="35" borderId="10" xfId="0" applyFont="1" applyFill="1" applyBorder="1" applyAlignment="1">
      <alignment horizontal="center" vertical="top" wrapText="1"/>
    </xf>
    <xf numFmtId="0" fontId="3" fillId="35" borderId="10" xfId="0" applyFont="1" applyFill="1" applyBorder="1" applyAlignment="1">
      <alignment horizontal="center" vertical="center" wrapText="1"/>
    </xf>
    <xf numFmtId="0" fontId="7" fillId="35" borderId="26" xfId="0" applyFont="1" applyFill="1" applyBorder="1" applyAlignment="1">
      <alignment horizontal="center" vertical="top" wrapText="1"/>
    </xf>
    <xf numFmtId="0" fontId="7" fillId="35" borderId="27" xfId="0" applyFont="1" applyFill="1" applyBorder="1" applyAlignment="1">
      <alignment horizontal="center" vertical="top" wrapText="1"/>
    </xf>
    <xf numFmtId="49" fontId="53" fillId="32" borderId="0" xfId="0" applyNumberFormat="1" applyFont="1" applyFill="1" applyBorder="1" applyAlignment="1" applyProtection="1">
      <alignment horizontal="center" vertical="top" wrapText="1"/>
      <protection hidden="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3" fillId="35" borderId="34" xfId="0" applyFont="1" applyFill="1" applyBorder="1" applyAlignment="1">
      <alignment horizontal="center" vertical="top" wrapText="1"/>
    </xf>
    <xf numFmtId="0" fontId="3" fillId="35" borderId="35" xfId="0" applyFont="1" applyFill="1" applyBorder="1" applyAlignment="1">
      <alignment horizontal="center" vertical="center" wrapText="1"/>
    </xf>
    <xf numFmtId="0" fontId="3" fillId="35" borderId="30" xfId="0" applyFont="1" applyFill="1" applyBorder="1" applyAlignment="1">
      <alignment horizontal="center" vertical="top" wrapText="1"/>
    </xf>
    <xf numFmtId="0" fontId="3" fillId="35" borderId="31" xfId="0" applyFont="1" applyFill="1" applyBorder="1" applyAlignment="1">
      <alignment horizontal="center"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2" fillId="33" borderId="32" xfId="0" applyFont="1" applyFill="1" applyBorder="1" applyAlignment="1">
      <alignment vertical="top" wrapText="1"/>
    </xf>
    <xf numFmtId="0" fontId="2" fillId="33" borderId="33" xfId="0" applyFont="1" applyFill="1" applyBorder="1" applyAlignment="1">
      <alignment vertical="top" wrapText="1"/>
    </xf>
    <xf numFmtId="0" fontId="2" fillId="33" borderId="30" xfId="0" applyFont="1" applyFill="1" applyBorder="1" applyAlignment="1">
      <alignment vertical="top" wrapText="1"/>
    </xf>
    <xf numFmtId="0" fontId="2" fillId="33" borderId="31" xfId="0" applyFont="1" applyFill="1" applyBorder="1" applyAlignment="1">
      <alignment vertical="top" wrapText="1"/>
    </xf>
    <xf numFmtId="0" fontId="2" fillId="33" borderId="36" xfId="0" applyFont="1" applyFill="1" applyBorder="1" applyAlignment="1">
      <alignment vertical="top" wrapText="1"/>
    </xf>
    <xf numFmtId="0" fontId="2" fillId="33" borderId="37" xfId="0" applyFont="1" applyFill="1" applyBorder="1" applyAlignment="1">
      <alignment vertical="top" wrapText="1"/>
    </xf>
    <xf numFmtId="0" fontId="3" fillId="35" borderId="28" xfId="0" applyFont="1" applyFill="1" applyBorder="1" applyAlignment="1">
      <alignment horizontal="center" vertical="top" wrapText="1"/>
    </xf>
    <xf numFmtId="0" fontId="3" fillId="35" borderId="29" xfId="0" applyFont="1" applyFill="1" applyBorder="1" applyAlignment="1">
      <alignment horizontal="center" vertical="top" wrapText="1"/>
    </xf>
    <xf numFmtId="0" fontId="2" fillId="33" borderId="38" xfId="0" applyFont="1" applyFill="1" applyBorder="1" applyAlignment="1">
      <alignment vertical="top" wrapText="1"/>
    </xf>
    <xf numFmtId="179" fontId="6" fillId="34" borderId="10" xfId="60" applyNumberFormat="1" applyFont="1" applyFill="1" applyBorder="1" applyAlignment="1" applyProtection="1">
      <alignment horizontal="center" vertical="center" shrinkToFit="1"/>
      <protection locked="0"/>
    </xf>
    <xf numFmtId="0" fontId="2" fillId="33" borderId="0" xfId="0" applyFont="1" applyFill="1" applyBorder="1" applyAlignment="1">
      <alignment vertical="top" wrapText="1"/>
    </xf>
    <xf numFmtId="0" fontId="0" fillId="33" borderId="0" xfId="0" applyFill="1" applyBorder="1" applyAlignment="1">
      <alignment/>
    </xf>
    <xf numFmtId="0" fontId="2" fillId="0" borderId="39" xfId="0" applyFont="1" applyBorder="1" applyAlignment="1">
      <alignment vertical="top" wrapText="1"/>
    </xf>
    <xf numFmtId="0" fontId="41" fillId="32" borderId="0" xfId="0" applyFont="1" applyFill="1" applyBorder="1" applyAlignment="1" applyProtection="1">
      <alignment horizontal="left" vertical="center" wrapText="1"/>
      <protection hidden="1"/>
    </xf>
    <xf numFmtId="186" fontId="6" fillId="34" borderId="10" xfId="60" applyNumberFormat="1" applyFont="1" applyFill="1" applyBorder="1" applyAlignment="1" applyProtection="1">
      <alignment horizontal="center" vertical="center" shrinkToFit="1"/>
      <protection locked="0"/>
    </xf>
    <xf numFmtId="0" fontId="32" fillId="34" borderId="0" xfId="0" applyFont="1" applyFill="1" applyBorder="1" applyAlignment="1" applyProtection="1">
      <alignment horizontal="center" vertical="top" wrapText="1"/>
      <protection locked="0"/>
    </xf>
    <xf numFmtId="0" fontId="6" fillId="33" borderId="0" xfId="0" applyFont="1" applyFill="1" applyAlignment="1">
      <alignment vertical="top" wrapText="1"/>
    </xf>
    <xf numFmtId="0" fontId="6" fillId="0" borderId="0" xfId="0" applyFont="1" applyAlignment="1">
      <alignment horizontal="center" vertical="top" wrapText="1"/>
    </xf>
    <xf numFmtId="0" fontId="7" fillId="33" borderId="11" xfId="0" applyFont="1" applyFill="1" applyBorder="1" applyAlignment="1">
      <alignment horizontal="center" vertical="center" wrapText="1"/>
    </xf>
    <xf numFmtId="0" fontId="7" fillId="33" borderId="11" xfId="0" applyFont="1" applyFill="1" applyBorder="1" applyAlignment="1">
      <alignment vertical="top" wrapText="1"/>
    </xf>
    <xf numFmtId="0" fontId="6" fillId="0" borderId="10" xfId="0" applyFont="1" applyBorder="1" applyAlignment="1">
      <alignment horizontal="center" vertical="top" wrapText="1"/>
    </xf>
    <xf numFmtId="0" fontId="52" fillId="33" borderId="13" xfId="0" applyFont="1" applyFill="1" applyBorder="1" applyAlignment="1">
      <alignment vertical="top" wrapText="1"/>
    </xf>
    <xf numFmtId="0" fontId="6" fillId="33" borderId="10" xfId="0" applyFont="1" applyFill="1" applyBorder="1" applyAlignment="1">
      <alignment vertical="top" wrapText="1"/>
    </xf>
    <xf numFmtId="49" fontId="6" fillId="33" borderId="10" xfId="0" applyNumberFormat="1" applyFont="1" applyFill="1" applyBorder="1" applyAlignment="1">
      <alignment horizontal="center" vertical="top" wrapText="1"/>
    </xf>
    <xf numFmtId="0" fontId="52" fillId="33" borderId="11" xfId="0" applyFont="1" applyFill="1" applyBorder="1" applyAlignment="1">
      <alignment vertical="top" wrapText="1"/>
    </xf>
    <xf numFmtId="0" fontId="52" fillId="33" borderId="12" xfId="0" applyFont="1" applyFill="1" applyBorder="1" applyAlignment="1">
      <alignment vertical="top" wrapText="1"/>
    </xf>
    <xf numFmtId="49" fontId="6" fillId="33" borderId="15" xfId="0" applyNumberFormat="1" applyFont="1" applyFill="1" applyBorder="1" applyAlignment="1">
      <alignment horizontal="center" vertical="top" wrapText="1"/>
    </xf>
    <xf numFmtId="0" fontId="7" fillId="33" borderId="15" xfId="0" applyFont="1" applyFill="1" applyBorder="1" applyAlignment="1">
      <alignment horizontal="center" vertical="center" wrapText="1"/>
    </xf>
    <xf numFmtId="0" fontId="6" fillId="0" borderId="15" xfId="0" applyFont="1" applyBorder="1" applyAlignment="1">
      <alignment horizontal="center" vertical="top" wrapText="1"/>
    </xf>
    <xf numFmtId="0" fontId="6" fillId="33" borderId="15" xfId="0" applyFont="1" applyFill="1" applyBorder="1" applyAlignment="1">
      <alignment horizontal="center" vertical="top" wrapText="1"/>
    </xf>
    <xf numFmtId="0" fontId="0" fillId="33" borderId="10" xfId="0" applyFill="1" applyBorder="1" applyAlignment="1">
      <alignment horizontal="left"/>
    </xf>
    <xf numFmtId="0" fontId="6" fillId="33" borderId="11" xfId="0" applyFont="1" applyFill="1" applyBorder="1" applyAlignment="1">
      <alignment horizontal="center" vertical="top" wrapText="1"/>
    </xf>
    <xf numFmtId="49" fontId="6" fillId="33" borderId="19" xfId="0" applyNumberFormat="1" applyFont="1" applyFill="1" applyBorder="1" applyAlignment="1">
      <alignment horizontal="center" vertical="top" wrapText="1"/>
    </xf>
    <xf numFmtId="0" fontId="22" fillId="32" borderId="0" xfId="0" applyNumberFormat="1" applyFont="1" applyFill="1" applyBorder="1" applyAlignment="1" applyProtection="1">
      <alignment horizontal="center" vertical="top" wrapText="1"/>
      <protection locked="0"/>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22" fillId="32" borderId="0" xfId="0" applyFont="1" applyFill="1" applyBorder="1" applyAlignment="1">
      <alignment horizontal="center" vertical="top" wrapText="1"/>
    </xf>
    <xf numFmtId="0" fontId="33" fillId="32" borderId="0" xfId="0" applyFont="1" applyFill="1" applyBorder="1" applyAlignment="1">
      <alignment/>
    </xf>
    <xf numFmtId="0" fontId="22" fillId="32" borderId="0" xfId="0" applyFont="1" applyFill="1" applyBorder="1" applyAlignment="1">
      <alignment vertical="top" wrapText="1"/>
    </xf>
    <xf numFmtId="49" fontId="31" fillId="32" borderId="0" xfId="0" applyNumberFormat="1" applyFont="1" applyFill="1" applyBorder="1" applyAlignment="1">
      <alignment horizontal="center" vertical="top" wrapText="1"/>
    </xf>
    <xf numFmtId="0" fontId="22" fillId="32" borderId="0" xfId="0" applyNumberFormat="1" applyFont="1" applyFill="1" applyAlignment="1" applyProtection="1">
      <alignment/>
      <protection hidden="1"/>
    </xf>
    <xf numFmtId="0" fontId="6" fillId="33" borderId="11" xfId="0" applyFont="1" applyFill="1" applyBorder="1" applyAlignment="1">
      <alignment vertical="top" wrapText="1"/>
    </xf>
    <xf numFmtId="0" fontId="6" fillId="0" borderId="11" xfId="0" applyFont="1" applyBorder="1" applyAlignment="1">
      <alignment horizontal="center" vertical="top" wrapText="1"/>
    </xf>
    <xf numFmtId="49" fontId="6" fillId="33" borderId="12" xfId="0" applyNumberFormat="1" applyFont="1" applyFill="1" applyBorder="1" applyAlignment="1">
      <alignment horizontal="center" vertical="top" wrapText="1"/>
    </xf>
    <xf numFmtId="0" fontId="6" fillId="33" borderId="12" xfId="0" applyFont="1" applyFill="1" applyBorder="1" applyAlignment="1">
      <alignment vertical="top" wrapText="1"/>
    </xf>
    <xf numFmtId="0" fontId="6" fillId="0" borderId="12" xfId="0" applyFont="1" applyBorder="1" applyAlignment="1">
      <alignment horizontal="center" vertical="top" wrapText="1"/>
    </xf>
    <xf numFmtId="0" fontId="7" fillId="33" borderId="20" xfId="0" applyFont="1" applyFill="1" applyBorder="1" applyAlignment="1">
      <alignment vertical="top" wrapText="1"/>
    </xf>
    <xf numFmtId="49" fontId="7" fillId="33" borderId="22" xfId="0" applyNumberFormat="1" applyFont="1" applyFill="1" applyBorder="1" applyAlignment="1">
      <alignment horizontal="center" vertical="top" wrapText="1"/>
    </xf>
    <xf numFmtId="49" fontId="6" fillId="33" borderId="22" xfId="0" applyNumberFormat="1" applyFont="1" applyFill="1" applyBorder="1" applyAlignment="1">
      <alignment horizontal="left" vertical="top" wrapText="1"/>
    </xf>
    <xf numFmtId="0" fontId="6" fillId="33" borderId="22" xfId="0" applyFont="1" applyFill="1" applyBorder="1" applyAlignment="1">
      <alignment horizontal="center" vertical="top" wrapText="1"/>
    </xf>
    <xf numFmtId="49" fontId="6" fillId="33" borderId="11" xfId="0" applyNumberFormat="1" applyFont="1" applyFill="1" applyBorder="1" applyAlignment="1">
      <alignment horizontal="left" vertical="top" wrapText="1"/>
    </xf>
    <xf numFmtId="49" fontId="6" fillId="33" borderId="21" xfId="0" applyNumberFormat="1" applyFont="1" applyFill="1" applyBorder="1" applyAlignment="1">
      <alignment horizontal="center" vertical="top" wrapText="1"/>
    </xf>
    <xf numFmtId="49" fontId="6" fillId="33" borderId="12" xfId="0" applyNumberFormat="1" applyFont="1" applyFill="1" applyBorder="1" applyAlignment="1">
      <alignment horizontal="left" vertical="top" wrapText="1"/>
    </xf>
    <xf numFmtId="0" fontId="0" fillId="33" borderId="22" xfId="0" applyFill="1" applyBorder="1" applyAlignment="1">
      <alignment/>
    </xf>
    <xf numFmtId="0" fontId="0" fillId="33" borderId="15" xfId="0" applyFill="1" applyBorder="1" applyAlignment="1">
      <alignment/>
    </xf>
    <xf numFmtId="49" fontId="6" fillId="33" borderId="11" xfId="0" applyNumberFormat="1" applyFont="1" applyFill="1" applyBorder="1" applyAlignment="1">
      <alignment horizontal="center" vertical="top" wrapText="1"/>
    </xf>
    <xf numFmtId="0" fontId="51" fillId="33" borderId="13" xfId="0" applyFont="1" applyFill="1" applyBorder="1" applyAlignment="1">
      <alignment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33" borderId="22" xfId="0" applyFont="1" applyFill="1" applyBorder="1" applyAlignment="1">
      <alignment vertical="top" wrapText="1"/>
    </xf>
    <xf numFmtId="0" fontId="6" fillId="33" borderId="12" xfId="0" applyFont="1" applyFill="1" applyBorder="1" applyAlignment="1">
      <alignment horizontal="center" vertical="top" wrapText="1"/>
    </xf>
    <xf numFmtId="0" fontId="7" fillId="0" borderId="12" xfId="0" applyFont="1" applyBorder="1" applyAlignment="1">
      <alignment vertical="top" wrapText="1"/>
    </xf>
    <xf numFmtId="0" fontId="6" fillId="33" borderId="21" xfId="0" applyFont="1" applyFill="1" applyBorder="1" applyAlignment="1">
      <alignment horizontal="center" vertical="top" wrapText="1"/>
    </xf>
    <xf numFmtId="179" fontId="6" fillId="34" borderId="10" xfId="0" applyNumberFormat="1" applyFont="1" applyFill="1" applyBorder="1" applyAlignment="1" applyProtection="1">
      <alignment horizontal="center" vertical="center"/>
      <protection hidden="1"/>
    </xf>
    <xf numFmtId="179" fontId="13" fillId="34" borderId="11" xfId="0" applyNumberFormat="1" applyFont="1" applyFill="1" applyBorder="1" applyAlignment="1" applyProtection="1">
      <alignment horizontal="center" vertical="center"/>
      <protection hidden="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49"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0" fontId="2" fillId="34" borderId="40" xfId="0" applyFont="1" applyFill="1" applyBorder="1" applyAlignment="1">
      <alignment vertical="top" wrapText="1"/>
    </xf>
    <xf numFmtId="0" fontId="2" fillId="34" borderId="29" xfId="0" applyFont="1" applyFill="1" applyBorder="1" applyAlignment="1">
      <alignment vertical="top" wrapText="1"/>
    </xf>
    <xf numFmtId="0" fontId="75" fillId="33" borderId="0" xfId="53" applyFont="1" applyFill="1" applyBorder="1" applyAlignment="1" applyProtection="1">
      <alignment horizontal="left" vertical="top" wrapText="1"/>
      <protection/>
    </xf>
    <xf numFmtId="0" fontId="75" fillId="33" borderId="0" xfId="53" applyFont="1" applyFill="1" applyAlignment="1">
      <alignment horizontal="left" vertical="top" wrapText="1"/>
      <protection/>
    </xf>
    <xf numFmtId="0" fontId="6" fillId="33" borderId="10" xfId="0" applyFont="1" applyFill="1" applyBorder="1" applyAlignment="1" applyProtection="1">
      <alignment horizontal="left" vertical="center" wrapText="1" indent="2"/>
      <protection locked="0"/>
    </xf>
    <xf numFmtId="0" fontId="6" fillId="33" borderId="20" xfId="0" applyFont="1" applyFill="1" applyBorder="1" applyAlignment="1" applyProtection="1">
      <alignment horizontal="left"/>
      <protection locked="0"/>
    </xf>
    <xf numFmtId="0" fontId="6" fillId="33" borderId="22" xfId="0" applyFont="1" applyFill="1" applyBorder="1" applyAlignment="1" applyProtection="1">
      <alignment horizontal="left"/>
      <protection locked="0"/>
    </xf>
    <xf numFmtId="0" fontId="6" fillId="33" borderId="20" xfId="0" applyNumberFormat="1" applyFont="1" applyFill="1" applyBorder="1" applyAlignment="1" applyProtection="1">
      <alignment horizontal="left" wrapText="1"/>
      <protection locked="0"/>
    </xf>
    <xf numFmtId="0" fontId="6" fillId="33" borderId="22" xfId="0" applyNumberFormat="1" applyFont="1" applyFill="1" applyBorder="1" applyAlignment="1" applyProtection="1">
      <alignment horizontal="left" wrapText="1"/>
      <protection locked="0"/>
    </xf>
    <xf numFmtId="0" fontId="6" fillId="33" borderId="15"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20" xfId="0" applyNumberFormat="1" applyFont="1" applyFill="1" applyBorder="1" applyAlignment="1" applyProtection="1">
      <alignment horizontal="center" vertical="center" shrinkToFit="1"/>
      <protection locked="0"/>
    </xf>
    <xf numFmtId="14" fontId="6" fillId="33" borderId="15" xfId="0" applyNumberFormat="1" applyFont="1" applyFill="1" applyBorder="1" applyAlignment="1" applyProtection="1">
      <alignment horizontal="center" vertical="center" shrinkToFit="1"/>
      <protection locked="0"/>
    </xf>
    <xf numFmtId="180" fontId="49"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20" xfId="0" applyNumberFormat="1" applyFont="1" applyFill="1" applyBorder="1" applyAlignment="1" applyProtection="1">
      <alignment horizontal="left" wrapText="1"/>
      <protection locked="0"/>
    </xf>
    <xf numFmtId="1" fontId="6" fillId="33" borderId="22" xfId="0" applyNumberFormat="1" applyFont="1" applyFill="1" applyBorder="1" applyAlignment="1" applyProtection="1">
      <alignment horizontal="left" wrapText="1"/>
      <protection locked="0"/>
    </xf>
    <xf numFmtId="1" fontId="6" fillId="33" borderId="15" xfId="0" applyNumberFormat="1" applyFont="1" applyFill="1" applyBorder="1" applyAlignment="1" applyProtection="1">
      <alignment horizontal="left" wrapText="1"/>
      <protection locked="0"/>
    </xf>
    <xf numFmtId="0" fontId="73" fillId="32" borderId="0" xfId="0" applyFont="1" applyFill="1" applyBorder="1" applyAlignment="1" applyProtection="1">
      <alignment horizontal="left" wrapText="1"/>
      <protection hidden="1"/>
    </xf>
    <xf numFmtId="0" fontId="41" fillId="32" borderId="0" xfId="0" applyFont="1" applyFill="1" applyBorder="1" applyAlignment="1" applyProtection="1">
      <alignment horizontal="left" wrapText="1"/>
      <protection hidden="1"/>
    </xf>
    <xf numFmtId="0" fontId="41" fillId="32" borderId="41" xfId="0" applyFont="1" applyFill="1" applyBorder="1" applyAlignment="1" applyProtection="1">
      <alignment horizontal="left" wrapText="1"/>
      <protection hidden="1"/>
    </xf>
    <xf numFmtId="0" fontId="7" fillId="32" borderId="11" xfId="0" applyFont="1" applyFill="1" applyBorder="1" applyAlignment="1" applyProtection="1">
      <alignment horizontal="center" vertical="center" wrapText="1"/>
      <protection hidden="1"/>
    </xf>
    <xf numFmtId="0" fontId="7" fillId="32" borderId="21" xfId="0" applyFont="1" applyFill="1" applyBorder="1" applyAlignment="1" applyProtection="1">
      <alignment horizontal="center" vertical="center" wrapText="1"/>
      <protection hidden="1"/>
    </xf>
    <xf numFmtId="0" fontId="41" fillId="32" borderId="0" xfId="0" applyFont="1" applyFill="1" applyBorder="1" applyAlignment="1" applyProtection="1" quotePrefix="1">
      <alignment horizontal="right" vertical="center"/>
      <protection hidden="1"/>
    </xf>
    <xf numFmtId="0" fontId="41" fillId="32" borderId="42" xfId="0" applyFont="1" applyFill="1" applyBorder="1" applyAlignment="1" applyProtection="1" quotePrefix="1">
      <alignment horizontal="right" vertical="center"/>
      <protection hidden="1"/>
    </xf>
    <xf numFmtId="0" fontId="41" fillId="32" borderId="0" xfId="0" applyFont="1" applyFill="1" applyBorder="1" applyAlignment="1" applyProtection="1">
      <alignment horizontal="right" vertical="center"/>
      <protection hidden="1"/>
    </xf>
    <xf numFmtId="0" fontId="41" fillId="32" borderId="42" xfId="0" applyFont="1" applyFill="1" applyBorder="1" applyAlignment="1" applyProtection="1">
      <alignment horizontal="right" vertical="center"/>
      <protection hidden="1"/>
    </xf>
    <xf numFmtId="0" fontId="7" fillId="32" borderId="12" xfId="0" applyFont="1" applyFill="1" applyBorder="1" applyAlignment="1" applyProtection="1">
      <alignment horizontal="center" vertical="center" wrapText="1"/>
      <protection hidden="1"/>
    </xf>
    <xf numFmtId="0" fontId="6" fillId="33" borderId="17" xfId="0" applyFont="1" applyFill="1" applyBorder="1" applyAlignment="1" applyProtection="1" quotePrefix="1">
      <alignment horizontal="left" vertical="center" wrapText="1" indent="1"/>
      <protection hidden="1"/>
    </xf>
    <xf numFmtId="0" fontId="6" fillId="33" borderId="18" xfId="0" applyFont="1" applyFill="1" applyBorder="1" applyAlignment="1" applyProtection="1" quotePrefix="1">
      <alignment horizontal="left" vertical="center" wrapText="1" indent="1"/>
      <protection hidden="1"/>
    </xf>
    <xf numFmtId="0" fontId="6" fillId="33" borderId="19"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protection hidden="1"/>
    </xf>
    <xf numFmtId="0" fontId="6" fillId="33" borderId="18"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protection hidden="1"/>
    </xf>
    <xf numFmtId="0" fontId="6" fillId="33" borderId="20" xfId="0" applyFont="1" applyFill="1" applyBorder="1" applyAlignment="1" applyProtection="1" quotePrefix="1">
      <alignment horizontal="left" vertical="center" wrapText="1" indent="2"/>
      <protection hidden="1"/>
    </xf>
    <xf numFmtId="0" fontId="6" fillId="33" borderId="22" xfId="0" applyFont="1" applyFill="1" applyBorder="1" applyAlignment="1" applyProtection="1" quotePrefix="1">
      <alignment horizontal="left" vertical="center" wrapText="1" indent="2"/>
      <protection hidden="1"/>
    </xf>
    <xf numFmtId="0" fontId="6" fillId="33" borderId="15" xfId="0" applyFont="1" applyFill="1" applyBorder="1" applyAlignment="1" applyProtection="1" quotePrefix="1">
      <alignment horizontal="left" vertical="center" wrapText="1" indent="2"/>
      <protection hidden="1"/>
    </xf>
    <xf numFmtId="0" fontId="6" fillId="33" borderId="20" xfId="0" applyFont="1" applyFill="1" applyBorder="1" applyAlignment="1" applyProtection="1" quotePrefix="1">
      <alignment horizontal="left" vertical="center" wrapText="1"/>
      <protection hidden="1"/>
    </xf>
    <xf numFmtId="0" fontId="6" fillId="33" borderId="22" xfId="0" applyFont="1" applyFill="1" applyBorder="1" applyAlignment="1" applyProtection="1" quotePrefix="1">
      <alignment horizontal="left" vertical="center" wrapText="1"/>
      <protection hidden="1"/>
    </xf>
    <xf numFmtId="0" fontId="6" fillId="33" borderId="15" xfId="0" applyFont="1" applyFill="1" applyBorder="1" applyAlignment="1" applyProtection="1" quotePrefix="1">
      <alignment horizontal="left" vertical="center" wrapText="1"/>
      <protection hidden="1"/>
    </xf>
    <xf numFmtId="0" fontId="6" fillId="33" borderId="20"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15" xfId="0" applyFont="1" applyFill="1" applyBorder="1" applyAlignment="1" applyProtection="1">
      <alignment horizontal="left" vertical="center" wrapText="1"/>
      <protection hidden="1"/>
    </xf>
    <xf numFmtId="0" fontId="6" fillId="33" borderId="24"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21" xfId="0" applyFont="1" applyFill="1" applyBorder="1" applyAlignment="1" applyProtection="1" quotePrefix="1">
      <alignment horizontal="left" vertical="center" wrapText="1" indent="1"/>
      <protection hidden="1"/>
    </xf>
    <xf numFmtId="0" fontId="6" fillId="33" borderId="24" xfId="0" applyFont="1" applyFill="1" applyBorder="1" applyAlignment="1" applyProtection="1" quotePrefix="1">
      <alignment horizontal="left" vertical="center" wrapText="1" indent="2"/>
      <protection hidden="1"/>
    </xf>
    <xf numFmtId="0" fontId="6" fillId="33" borderId="16"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indent="2"/>
      <protection hidden="1"/>
    </xf>
    <xf numFmtId="0" fontId="7" fillId="33" borderId="17" xfId="0" applyFont="1" applyFill="1" applyBorder="1" applyAlignment="1" applyProtection="1" quotePrefix="1">
      <alignment horizontal="left" vertical="center" wrapText="1"/>
      <protection locked="0"/>
    </xf>
    <xf numFmtId="0" fontId="7" fillId="33" borderId="18" xfId="0" applyFont="1" applyFill="1" applyBorder="1" applyAlignment="1" applyProtection="1" quotePrefix="1">
      <alignment horizontal="left" vertical="center" wrapText="1"/>
      <protection locked="0"/>
    </xf>
    <xf numFmtId="0" fontId="7" fillId="33" borderId="19"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hidden="1"/>
    </xf>
    <xf numFmtId="0" fontId="7" fillId="33" borderId="18"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42" xfId="0" applyFont="1" applyFill="1" applyBorder="1" applyAlignment="1" applyProtection="1" quotePrefix="1">
      <alignment horizontal="left" vertical="center" wrapText="1"/>
      <protection hidden="1"/>
    </xf>
    <xf numFmtId="0" fontId="7" fillId="33" borderId="20" xfId="0" applyFont="1" applyFill="1" applyBorder="1" applyAlignment="1" applyProtection="1" quotePrefix="1">
      <alignment horizontal="left" vertical="center" wrapText="1"/>
      <protection hidden="1"/>
    </xf>
    <xf numFmtId="0" fontId="7" fillId="33" borderId="22"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hidden="1"/>
    </xf>
    <xf numFmtId="0" fontId="12" fillId="33" borderId="20" xfId="0" applyFont="1" applyFill="1" applyBorder="1" applyAlignment="1" applyProtection="1" quotePrefix="1">
      <alignment horizontal="center" vertical="center"/>
      <protection hidden="1"/>
    </xf>
    <xf numFmtId="0" fontId="12" fillId="33" borderId="22" xfId="0" applyFont="1" applyFill="1" applyBorder="1" applyAlignment="1" applyProtection="1" quotePrefix="1">
      <alignment horizontal="center" vertical="center"/>
      <protection hidden="1"/>
    </xf>
    <xf numFmtId="0" fontId="12" fillId="33" borderId="15" xfId="0" applyFont="1" applyFill="1" applyBorder="1" applyAlignment="1" applyProtection="1" quotePrefix="1">
      <alignment horizontal="center" vertical="center"/>
      <protection hidden="1"/>
    </xf>
    <xf numFmtId="49" fontId="60" fillId="32" borderId="2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7" xfId="0" applyFont="1" applyFill="1" applyBorder="1" applyAlignment="1" applyProtection="1" quotePrefix="1">
      <alignment horizontal="left" vertical="center" wrapText="1"/>
      <protection/>
    </xf>
    <xf numFmtId="0" fontId="7" fillId="33" borderId="18" xfId="0" applyFont="1" applyFill="1" applyBorder="1" applyAlignment="1" applyProtection="1" quotePrefix="1">
      <alignment horizontal="left" vertical="center" wrapText="1"/>
      <protection/>
    </xf>
    <xf numFmtId="0" fontId="7" fillId="33" borderId="19" xfId="0" applyFont="1" applyFill="1" applyBorder="1" applyAlignment="1" applyProtection="1" quotePrefix="1">
      <alignment horizontal="left" vertical="center" wrapText="1"/>
      <protection/>
    </xf>
    <xf numFmtId="0" fontId="7" fillId="33" borderId="20"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15" xfId="0" applyFont="1" applyFill="1" applyBorder="1" applyAlignment="1" applyProtection="1">
      <alignment horizontal="center" vertical="center"/>
      <protection hidden="1"/>
    </xf>
    <xf numFmtId="0" fontId="6" fillId="33" borderId="23"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42"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alignment horizontal="left" vertical="center" wrapText="1" indent="2"/>
      <protection hidden="1"/>
    </xf>
    <xf numFmtId="0" fontId="6" fillId="33" borderId="18"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20"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0" fontId="12" fillId="33" borderId="15"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7" fillId="32" borderId="23" xfId="0" applyNumberFormat="1" applyFont="1" applyFill="1" applyBorder="1" applyAlignment="1" applyProtection="1">
      <alignment horizontal="left" vertical="center" wrapText="1"/>
      <protection hidden="1"/>
    </xf>
    <xf numFmtId="49" fontId="17"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20" xfId="0" applyFont="1" applyFill="1" applyBorder="1" applyAlignment="1" applyProtection="1">
      <alignment horizontal="left" vertical="center" wrapText="1"/>
      <protection locked="0"/>
    </xf>
    <xf numFmtId="0" fontId="7" fillId="33" borderId="22"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11" fillId="33" borderId="16" xfId="0" applyFont="1" applyFill="1" applyBorder="1" applyAlignment="1" applyProtection="1">
      <alignment horizontal="left" vertical="center"/>
      <protection hidden="1"/>
    </xf>
    <xf numFmtId="0" fontId="9" fillId="33" borderId="18" xfId="0" applyFont="1" applyFill="1" applyBorder="1" applyAlignment="1" applyProtection="1" quotePrefix="1">
      <alignment horizontal="center" vertical="center"/>
      <protection hidden="1"/>
    </xf>
    <xf numFmtId="0" fontId="2" fillId="33" borderId="16"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0" fontId="2" fillId="33" borderId="16" xfId="0" applyNumberFormat="1" applyFont="1" applyFill="1" applyBorder="1" applyAlignment="1" applyProtection="1">
      <alignment horizontal="center"/>
      <protection locked="0"/>
    </xf>
    <xf numFmtId="0" fontId="6" fillId="33" borderId="24"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vertical="center" wrapText="1"/>
      <protection hidden="1"/>
    </xf>
    <xf numFmtId="0" fontId="6" fillId="33" borderId="21" xfId="0" applyFont="1" applyFill="1" applyBorder="1" applyAlignment="1" applyProtection="1" quotePrefix="1">
      <alignment vertical="center" wrapText="1"/>
      <protection hidden="1"/>
    </xf>
    <xf numFmtId="0" fontId="6" fillId="33" borderId="20" xfId="0" applyFont="1" applyFill="1" applyBorder="1" applyAlignment="1" applyProtection="1">
      <alignment horizontal="left" vertical="center" wrapText="1" indent="2"/>
      <protection hidden="1"/>
    </xf>
    <xf numFmtId="0" fontId="6" fillId="33" borderId="22" xfId="0" applyFont="1" applyFill="1" applyBorder="1" applyAlignment="1" applyProtection="1">
      <alignment horizontal="left" vertical="center" wrapText="1" indent="2"/>
      <protection hidden="1"/>
    </xf>
    <xf numFmtId="0" fontId="6" fillId="33" borderId="15" xfId="0" applyFont="1" applyFill="1" applyBorder="1" applyAlignment="1" applyProtection="1">
      <alignment horizontal="left" vertical="center" wrapText="1" indent="2"/>
      <protection hidden="1"/>
    </xf>
    <xf numFmtId="174" fontId="2" fillId="33" borderId="0" xfId="0" applyNumberFormat="1"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indent="1"/>
      <protection hidden="1"/>
    </xf>
    <xf numFmtId="0" fontId="6" fillId="33" borderId="15" xfId="0" applyFont="1" applyFill="1" applyBorder="1" applyAlignment="1" applyProtection="1">
      <alignment horizontal="left" vertical="center" indent="1"/>
      <protection hidden="1"/>
    </xf>
    <xf numFmtId="0" fontId="6" fillId="33" borderId="20"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0" fontId="6" fillId="33" borderId="15" xfId="0" applyFont="1" applyFill="1" applyBorder="1" applyAlignment="1" applyProtection="1">
      <alignment horizontal="left" vertical="center" wrapText="1" indent="1"/>
      <protection hidden="1"/>
    </xf>
    <xf numFmtId="186" fontId="6" fillId="34" borderId="20" xfId="0" applyNumberFormat="1" applyFont="1" applyFill="1" applyBorder="1" applyAlignment="1" applyProtection="1">
      <alignment horizontal="center" vertical="center"/>
      <protection hidden="1"/>
    </xf>
    <xf numFmtId="186" fontId="6" fillId="34" borderId="22" xfId="0" applyNumberFormat="1" applyFont="1" applyFill="1" applyBorder="1" applyAlignment="1" applyProtection="1">
      <alignment horizontal="center" vertical="center"/>
      <protection hidden="1"/>
    </xf>
    <xf numFmtId="186" fontId="6" fillId="34" borderId="15" xfId="0" applyNumberFormat="1" applyFont="1" applyFill="1" applyBorder="1" applyAlignment="1" applyProtection="1">
      <alignment horizontal="center" vertical="center"/>
      <protection hidden="1"/>
    </xf>
    <xf numFmtId="179" fontId="6" fillId="33" borderId="24" xfId="0" applyNumberFormat="1" applyFont="1" applyFill="1" applyBorder="1" applyAlignment="1" applyProtection="1">
      <alignment horizontal="center" vertical="center"/>
      <protection locked="0"/>
    </xf>
    <xf numFmtId="179" fontId="6" fillId="33" borderId="16" xfId="0" applyNumberFormat="1" applyFont="1" applyFill="1" applyBorder="1" applyAlignment="1" applyProtection="1">
      <alignment horizontal="center" vertical="center"/>
      <protection locked="0"/>
    </xf>
    <xf numFmtId="179" fontId="6" fillId="33" borderId="21" xfId="0" applyNumberFormat="1" applyFont="1" applyFill="1" applyBorder="1" applyAlignment="1" applyProtection="1">
      <alignment horizontal="center" vertical="center"/>
      <protection locked="0"/>
    </xf>
    <xf numFmtId="179" fontId="6" fillId="33" borderId="20" xfId="0" applyNumberFormat="1" applyFont="1" applyFill="1" applyBorder="1" applyAlignment="1" applyProtection="1">
      <alignment horizontal="center" vertical="center"/>
      <protection locked="0"/>
    </xf>
    <xf numFmtId="179" fontId="6" fillId="33" borderId="22" xfId="0" applyNumberFormat="1" applyFont="1" applyFill="1" applyBorder="1" applyAlignment="1" applyProtection="1">
      <alignment horizontal="center" vertical="center"/>
      <protection locked="0"/>
    </xf>
    <xf numFmtId="179" fontId="6" fillId="33" borderId="15" xfId="0" applyNumberFormat="1" applyFont="1" applyFill="1" applyBorder="1" applyAlignment="1" applyProtection="1">
      <alignment horizontal="center" vertical="center"/>
      <protection locked="0"/>
    </xf>
    <xf numFmtId="0" fontId="6" fillId="33" borderId="17"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24"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179" fontId="6" fillId="34" borderId="20" xfId="0" applyNumberFormat="1" applyFont="1" applyFill="1" applyBorder="1" applyAlignment="1" applyProtection="1">
      <alignment horizontal="center" vertical="center"/>
      <protection hidden="1"/>
    </xf>
    <xf numFmtId="179" fontId="6" fillId="34" borderId="22" xfId="0" applyNumberFormat="1" applyFont="1" applyFill="1" applyBorder="1" applyAlignment="1" applyProtection="1">
      <alignment horizontal="center" vertical="center"/>
      <protection hidden="1"/>
    </xf>
    <xf numFmtId="179" fontId="6" fillId="34" borderId="15" xfId="0" applyNumberFormat="1" applyFont="1" applyFill="1" applyBorder="1" applyAlignment="1" applyProtection="1">
      <alignment horizontal="center" vertical="center"/>
      <protection hidden="1"/>
    </xf>
    <xf numFmtId="49" fontId="6" fillId="33" borderId="17" xfId="0" applyNumberFormat="1" applyFont="1" applyFill="1" applyBorder="1" applyAlignment="1" applyProtection="1">
      <alignment horizontal="center" vertical="center" wrapText="1"/>
      <protection hidden="1"/>
    </xf>
    <xf numFmtId="49" fontId="6" fillId="33" borderId="18" xfId="0" applyNumberFormat="1" applyFont="1" applyFill="1" applyBorder="1" applyAlignment="1" applyProtection="1">
      <alignment horizontal="center" vertical="center" wrapText="1"/>
      <protection hidden="1"/>
    </xf>
    <xf numFmtId="49" fontId="6" fillId="33" borderId="19" xfId="0" applyNumberFormat="1" applyFont="1" applyFill="1" applyBorder="1" applyAlignment="1" applyProtection="1">
      <alignment horizontal="center" vertical="center" wrapText="1"/>
      <protection hidden="1"/>
    </xf>
    <xf numFmtId="0" fontId="12" fillId="33" borderId="17"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4"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8" fillId="33" borderId="0" xfId="0" applyFont="1" applyFill="1" applyBorder="1" applyAlignment="1" applyProtection="1">
      <alignment horizontal="right"/>
      <protection hidden="1"/>
    </xf>
    <xf numFmtId="0" fontId="3" fillId="33" borderId="0" xfId="0" applyFont="1" applyFill="1" applyBorder="1" applyAlignment="1" applyProtection="1">
      <alignment horizontal="center" vertical="center"/>
      <protection hidden="1"/>
    </xf>
    <xf numFmtId="186" fontId="6" fillId="33" borderId="20" xfId="0" applyNumberFormat="1" applyFont="1" applyFill="1" applyBorder="1" applyAlignment="1" applyProtection="1">
      <alignment horizontal="center" vertical="center"/>
      <protection locked="0"/>
    </xf>
    <xf numFmtId="186" fontId="6" fillId="33" borderId="22" xfId="0" applyNumberFormat="1" applyFont="1" applyFill="1" applyBorder="1" applyAlignment="1" applyProtection="1">
      <alignment horizontal="center" vertical="center"/>
      <protection locked="0"/>
    </xf>
    <xf numFmtId="186" fontId="6" fillId="33" borderId="15" xfId="0" applyNumberFormat="1" applyFont="1" applyFill="1" applyBorder="1" applyAlignment="1" applyProtection="1">
      <alignment horizontal="center" vertical="center"/>
      <protection locked="0"/>
    </xf>
    <xf numFmtId="41" fontId="2" fillId="33" borderId="16" xfId="0" applyNumberFormat="1" applyFont="1" applyFill="1" applyBorder="1" applyAlignment="1" applyProtection="1">
      <alignment horizontal="center" vertical="center" shrinkToFit="1"/>
      <protection hidden="1"/>
    </xf>
    <xf numFmtId="0" fontId="12" fillId="33" borderId="20"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locked="0"/>
    </xf>
    <xf numFmtId="0" fontId="6" fillId="33" borderId="20" xfId="0" applyFont="1" applyFill="1" applyBorder="1" applyAlignment="1" applyProtection="1">
      <alignment horizontal="left"/>
      <protection hidden="1"/>
    </xf>
    <xf numFmtId="0" fontId="6" fillId="33" borderId="22" xfId="0" applyFont="1" applyFill="1" applyBorder="1" applyAlignment="1" applyProtection="1">
      <alignment horizontal="left"/>
      <protection hidden="1"/>
    </xf>
    <xf numFmtId="41" fontId="6" fillId="33" borderId="20" xfId="0" applyNumberFormat="1" applyFont="1" applyFill="1" applyBorder="1" applyAlignment="1" applyProtection="1">
      <alignment horizontal="left" wrapText="1"/>
      <protection hidden="1"/>
    </xf>
    <xf numFmtId="41" fontId="6" fillId="33" borderId="22" xfId="0" applyNumberFormat="1" applyFont="1" applyFill="1" applyBorder="1" applyAlignment="1" applyProtection="1">
      <alignment horizontal="left" wrapText="1"/>
      <protection hidden="1"/>
    </xf>
    <xf numFmtId="41" fontId="6" fillId="33" borderId="15" xfId="0" applyNumberFormat="1" applyFont="1" applyFill="1" applyBorder="1" applyAlignment="1" applyProtection="1">
      <alignment horizontal="left" wrapText="1"/>
      <protection hidden="1"/>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49" fontId="6" fillId="33" borderId="18" xfId="0" applyNumberFormat="1" applyFont="1" applyFill="1" applyBorder="1" applyAlignment="1" applyProtection="1">
      <alignment vertical="center"/>
      <protection hidden="1"/>
    </xf>
    <xf numFmtId="49" fontId="6" fillId="33" borderId="19" xfId="0" applyNumberFormat="1" applyFont="1" applyFill="1" applyBorder="1" applyAlignment="1" applyProtection="1">
      <alignment vertical="center"/>
      <protection hidden="1"/>
    </xf>
    <xf numFmtId="187" fontId="6" fillId="34" borderId="20" xfId="0" applyNumberFormat="1" applyFont="1" applyFill="1" applyBorder="1" applyAlignment="1" applyProtection="1">
      <alignment horizontal="center" vertical="center"/>
      <protection hidden="1"/>
    </xf>
    <xf numFmtId="187" fontId="6" fillId="34" borderId="22" xfId="0" applyNumberFormat="1" applyFont="1" applyFill="1" applyBorder="1" applyAlignment="1" applyProtection="1">
      <alignment horizontal="center" vertical="center"/>
      <protection hidden="1"/>
    </xf>
    <xf numFmtId="187" fontId="6" fillId="34" borderId="15" xfId="0" applyNumberFormat="1" applyFont="1" applyFill="1" applyBorder="1" applyAlignment="1" applyProtection="1">
      <alignment horizontal="center" vertical="center"/>
      <protection hidden="1"/>
    </xf>
    <xf numFmtId="182" fontId="12" fillId="33" borderId="24" xfId="0" applyNumberFormat="1" applyFont="1" applyFill="1" applyBorder="1" applyAlignment="1" applyProtection="1" quotePrefix="1">
      <alignment horizontal="center" vertical="center" wrapText="1"/>
      <protection hidden="1"/>
    </xf>
    <xf numFmtId="182" fontId="12" fillId="33" borderId="16" xfId="0" applyNumberFormat="1" applyFont="1" applyFill="1" applyBorder="1" applyAlignment="1" applyProtection="1" quotePrefix="1">
      <alignment horizontal="center" vertical="center" wrapText="1"/>
      <protection hidden="1"/>
    </xf>
    <xf numFmtId="182" fontId="12" fillId="33" borderId="21" xfId="0" applyNumberFormat="1" applyFont="1" applyFill="1" applyBorder="1" applyAlignment="1" applyProtection="1" quotePrefix="1">
      <alignment horizontal="center" vertical="center" wrapText="1"/>
      <protection hidden="1"/>
    </xf>
    <xf numFmtId="186" fontId="6" fillId="33" borderId="16" xfId="0" applyNumberFormat="1" applyFont="1" applyFill="1" applyBorder="1" applyAlignment="1" applyProtection="1">
      <alignment horizontal="center" vertical="center"/>
      <protection locked="0"/>
    </xf>
    <xf numFmtId="186" fontId="6" fillId="33" borderId="21" xfId="0" applyNumberFormat="1" applyFont="1" applyFill="1" applyBorder="1" applyAlignment="1" applyProtection="1">
      <alignment horizontal="center" vertical="center"/>
      <protection locked="0"/>
    </xf>
    <xf numFmtId="182" fontId="7" fillId="33" borderId="16" xfId="0" applyNumberFormat="1" applyFont="1" applyFill="1" applyBorder="1" applyAlignment="1" applyProtection="1">
      <alignment horizontal="left" vertical="center"/>
      <protection hidden="1"/>
    </xf>
    <xf numFmtId="0" fontId="12" fillId="33" borderId="20"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5" xfId="0" applyFont="1" applyFill="1" applyBorder="1" applyAlignment="1" applyProtection="1">
      <alignment horizontal="center" vertical="center"/>
      <protection hidden="1"/>
    </xf>
    <xf numFmtId="49" fontId="17" fillId="32" borderId="23" xfId="0" applyNumberFormat="1" applyFont="1" applyFill="1" applyBorder="1" applyAlignment="1" applyProtection="1">
      <alignment horizontal="left" vertical="center" wrapText="1"/>
      <protection/>
    </xf>
    <xf numFmtId="49" fontId="17" fillId="32" borderId="0" xfId="0" applyNumberFormat="1" applyFont="1" applyFill="1" applyBorder="1" applyAlignment="1" applyProtection="1">
      <alignment horizontal="left" vertical="center" wrapText="1"/>
      <protection/>
    </xf>
    <xf numFmtId="186" fontId="6" fillId="33" borderId="24" xfId="0" applyNumberFormat="1" applyFont="1" applyFill="1" applyBorder="1" applyAlignment="1" applyProtection="1">
      <alignment horizontal="center" vertical="center"/>
      <protection locked="0"/>
    </xf>
    <xf numFmtId="49" fontId="6" fillId="33" borderId="17" xfId="0" applyNumberFormat="1" applyFont="1" applyFill="1" applyBorder="1" applyAlignment="1" applyProtection="1">
      <alignment vertical="center"/>
      <protection hidden="1"/>
    </xf>
    <xf numFmtId="174" fontId="2" fillId="33" borderId="0"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top" wrapText="1"/>
      <protection hidden="1"/>
    </xf>
    <xf numFmtId="179" fontId="6" fillId="34" borderId="11" xfId="60" applyNumberFormat="1" applyFont="1" applyFill="1" applyBorder="1" applyAlignment="1" applyProtection="1">
      <alignment horizontal="center" vertical="center" shrinkToFit="1"/>
      <protection hidden="1"/>
    </xf>
    <xf numFmtId="179" fontId="6" fillId="34" borderId="12" xfId="60" applyNumberFormat="1" applyFont="1" applyFill="1" applyBorder="1" applyAlignment="1" applyProtection="1">
      <alignment horizontal="center" vertical="center" shrinkToFit="1"/>
      <protection hidden="1"/>
    </xf>
    <xf numFmtId="179" fontId="22" fillId="32" borderId="23" xfId="0" applyNumberFormat="1" applyFont="1" applyFill="1" applyBorder="1" applyAlignment="1" applyProtection="1">
      <alignment horizontal="left" vertical="center" wrapText="1"/>
      <protection hidden="1"/>
    </xf>
    <xf numFmtId="0" fontId="64" fillId="32" borderId="23" xfId="0" applyFont="1" applyFill="1" applyBorder="1" applyAlignment="1" applyProtection="1">
      <alignment horizontal="left" vertical="center" wrapText="1"/>
      <protection hidden="1"/>
    </xf>
    <xf numFmtId="0" fontId="64" fillId="32" borderId="0" xfId="0" applyFont="1" applyFill="1" applyBorder="1" applyAlignment="1" applyProtection="1">
      <alignment horizontal="left" vertical="center" wrapText="1"/>
      <protection hidden="1"/>
    </xf>
    <xf numFmtId="0" fontId="41" fillId="32" borderId="23" xfId="0" applyFont="1" applyFill="1" applyBorder="1" applyAlignment="1" applyProtection="1">
      <alignment horizontal="left" vertical="center" wrapText="1"/>
      <protection hidden="1"/>
    </xf>
    <xf numFmtId="0" fontId="0" fillId="0" borderId="23" xfId="0" applyBorder="1" applyAlignment="1">
      <alignment/>
    </xf>
    <xf numFmtId="0" fontId="60" fillId="32" borderId="23" xfId="0" applyFont="1" applyFill="1" applyBorder="1" applyAlignment="1" applyProtection="1">
      <alignment horizontal="left" vertical="center" wrapText="1"/>
      <protection hidden="1"/>
    </xf>
    <xf numFmtId="179" fontId="22" fillId="32" borderId="23" xfId="0" applyNumberFormat="1" applyFont="1" applyFill="1" applyBorder="1" applyAlignment="1" applyProtection="1">
      <alignment horizontal="center" vertical="center" wrapText="1"/>
      <protection hidden="1"/>
    </xf>
    <xf numFmtId="0" fontId="63" fillId="32" borderId="23"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right" vertical="center" wrapText="1"/>
      <protection hidden="1"/>
    </xf>
    <xf numFmtId="179" fontId="6" fillId="33" borderId="11" xfId="60" applyNumberFormat="1" applyFont="1" applyFill="1" applyBorder="1" applyAlignment="1" applyProtection="1">
      <alignment horizontal="center" shrinkToFit="1"/>
      <protection locked="0"/>
    </xf>
    <xf numFmtId="179" fontId="6" fillId="33" borderId="12" xfId="60" applyNumberFormat="1" applyFont="1" applyFill="1" applyBorder="1" applyAlignment="1" applyProtection="1">
      <alignment horizontal="center" shrinkToFit="1"/>
      <protection locked="0"/>
    </xf>
    <xf numFmtId="179" fontId="6" fillId="34" borderId="11" xfId="60" applyNumberFormat="1" applyFont="1" applyFill="1" applyBorder="1" applyAlignment="1" applyProtection="1">
      <alignment horizontal="center" shrinkToFit="1"/>
      <protection hidden="1"/>
    </xf>
    <xf numFmtId="179" fontId="6" fillId="34" borderId="12" xfId="60" applyNumberFormat="1" applyFont="1" applyFill="1" applyBorder="1" applyAlignment="1" applyProtection="1">
      <alignment horizontal="center" shrinkToFit="1"/>
      <protection hidden="1"/>
    </xf>
    <xf numFmtId="0" fontId="41" fillId="32" borderId="0" xfId="0" applyFont="1" applyFill="1" applyBorder="1" applyAlignment="1" applyProtection="1" quotePrefix="1">
      <alignment horizontal="left" vertical="center" wrapText="1"/>
      <protection hidden="1"/>
    </xf>
    <xf numFmtId="0" fontId="60" fillId="32" borderId="0" xfId="0" applyFont="1" applyFill="1" applyBorder="1" applyAlignment="1" applyProtection="1">
      <alignment horizontal="left" vertical="center" wrapText="1"/>
      <protection hidden="1"/>
    </xf>
    <xf numFmtId="179" fontId="6" fillId="33" borderId="17" xfId="60" applyNumberFormat="1" applyFont="1" applyFill="1" applyBorder="1" applyAlignment="1" applyProtection="1">
      <alignment horizontal="center" shrinkToFit="1"/>
      <protection locked="0"/>
    </xf>
    <xf numFmtId="179" fontId="6" fillId="33" borderId="19" xfId="60" applyNumberFormat="1" applyFont="1" applyFill="1" applyBorder="1" applyAlignment="1" applyProtection="1">
      <alignment horizontal="center" shrinkToFit="1"/>
      <protection locked="0"/>
    </xf>
    <xf numFmtId="179" fontId="6" fillId="33" borderId="24" xfId="60" applyNumberFormat="1" applyFont="1" applyFill="1" applyBorder="1" applyAlignment="1" applyProtection="1">
      <alignment horizontal="center" shrinkToFit="1"/>
      <protection locked="0"/>
    </xf>
    <xf numFmtId="179" fontId="6" fillId="33" borderId="21" xfId="60" applyNumberFormat="1" applyFont="1" applyFill="1" applyBorder="1" applyAlignment="1" applyProtection="1">
      <alignment horizontal="center" shrinkToFit="1"/>
      <protection locked="0"/>
    </xf>
    <xf numFmtId="179" fontId="6" fillId="33" borderId="20" xfId="60" applyNumberFormat="1" applyFont="1" applyFill="1" applyBorder="1" applyAlignment="1" applyProtection="1">
      <alignment horizontal="center" vertical="center" shrinkToFit="1"/>
      <protection locked="0"/>
    </xf>
    <xf numFmtId="179" fontId="6" fillId="33" borderId="15" xfId="60" applyNumberFormat="1" applyFont="1" applyFill="1" applyBorder="1" applyAlignment="1" applyProtection="1">
      <alignment horizontal="center" vertical="center" shrinkToFit="1"/>
      <protection locked="0"/>
    </xf>
    <xf numFmtId="186" fontId="6" fillId="34" borderId="11" xfId="60" applyNumberFormat="1" applyFont="1" applyFill="1" applyBorder="1" applyAlignment="1" applyProtection="1">
      <alignment horizontal="center" vertical="center" shrinkToFit="1"/>
      <protection hidden="1"/>
    </xf>
    <xf numFmtId="186" fontId="6" fillId="34" borderId="12" xfId="60" applyNumberFormat="1" applyFont="1" applyFill="1" applyBorder="1" applyAlignment="1" applyProtection="1">
      <alignment horizontal="center" vertical="center" shrinkToFit="1"/>
      <protection hidden="1"/>
    </xf>
    <xf numFmtId="41" fontId="0" fillId="33" borderId="16" xfId="0" applyNumberFormat="1" applyFill="1" applyBorder="1" applyAlignment="1" applyProtection="1">
      <alignment horizontal="center" vertical="center"/>
      <protection hidden="1"/>
    </xf>
    <xf numFmtId="179" fontId="6" fillId="34" borderId="20" xfId="60" applyNumberFormat="1" applyFont="1" applyFill="1" applyBorder="1" applyAlignment="1" applyProtection="1">
      <alignment horizontal="center" vertical="center" shrinkToFit="1"/>
      <protection hidden="1"/>
    </xf>
    <xf numFmtId="179" fontId="6" fillId="34" borderId="15" xfId="60" applyNumberFormat="1" applyFont="1" applyFill="1" applyBorder="1" applyAlignment="1" applyProtection="1">
      <alignment horizontal="center" vertical="center" shrinkToFit="1"/>
      <protection hidden="1"/>
    </xf>
    <xf numFmtId="1" fontId="6" fillId="33" borderId="20" xfId="0" applyNumberFormat="1" applyFont="1" applyFill="1" applyBorder="1" applyAlignment="1" applyProtection="1">
      <alignment horizontal="left" wrapText="1"/>
      <protection hidden="1"/>
    </xf>
    <xf numFmtId="1" fontId="6" fillId="33" borderId="22" xfId="0" applyNumberFormat="1" applyFont="1" applyFill="1" applyBorder="1" applyAlignment="1" applyProtection="1">
      <alignment horizontal="left" wrapText="1"/>
      <protection hidden="1"/>
    </xf>
    <xf numFmtId="1" fontId="6" fillId="33" borderId="15" xfId="0" applyNumberFormat="1" applyFont="1" applyFill="1" applyBorder="1" applyAlignment="1" applyProtection="1">
      <alignment horizontal="left" wrapText="1"/>
      <protection hidden="1"/>
    </xf>
    <xf numFmtId="0" fontId="6" fillId="33" borderId="20" xfId="0" applyFont="1" applyFill="1" applyBorder="1" applyAlignment="1" applyProtection="1">
      <alignment horizontal="left" vertical="center" wrapText="1" indent="1"/>
      <protection locked="0"/>
    </xf>
    <xf numFmtId="0" fontId="6" fillId="33" borderId="22" xfId="0" applyFont="1" applyFill="1" applyBorder="1" applyAlignment="1" applyProtection="1">
      <alignment horizontal="left" vertical="center" wrapText="1" indent="1"/>
      <protection locked="0"/>
    </xf>
    <xf numFmtId="0" fontId="6" fillId="33" borderId="15" xfId="0" applyFont="1" applyFill="1" applyBorder="1" applyAlignment="1" applyProtection="1">
      <alignment horizontal="left" vertical="center" wrapText="1" indent="1"/>
      <protection locked="0"/>
    </xf>
    <xf numFmtId="0" fontId="6" fillId="33" borderId="20" xfId="0" applyFont="1" applyFill="1" applyBorder="1" applyAlignment="1" applyProtection="1">
      <alignment vertical="center" wrapText="1"/>
      <protection hidden="1"/>
    </xf>
    <xf numFmtId="0" fontId="6" fillId="33" borderId="22" xfId="0" applyFont="1" applyFill="1" applyBorder="1" applyAlignment="1" applyProtection="1">
      <alignment vertical="center" wrapText="1"/>
      <protection hidden="1"/>
    </xf>
    <xf numFmtId="0" fontId="6" fillId="33" borderId="15" xfId="0" applyFont="1" applyFill="1" applyBorder="1" applyAlignment="1" applyProtection="1">
      <alignment vertical="center" wrapText="1"/>
      <protection hidden="1"/>
    </xf>
    <xf numFmtId="184" fontId="6" fillId="34" borderId="24" xfId="0" applyNumberFormat="1" applyFont="1" applyFill="1" applyBorder="1" applyAlignment="1" applyProtection="1">
      <alignment horizontal="left" vertical="center" wrapText="1"/>
      <protection hidden="1"/>
    </xf>
    <xf numFmtId="184" fontId="6" fillId="34" borderId="16" xfId="0" applyNumberFormat="1" applyFont="1" applyFill="1" applyBorder="1" applyAlignment="1" applyProtection="1">
      <alignment horizontal="left" vertical="center" wrapText="1"/>
      <protection hidden="1"/>
    </xf>
    <xf numFmtId="184" fontId="6" fillId="34" borderId="21" xfId="0" applyNumberFormat="1" applyFont="1" applyFill="1" applyBorder="1" applyAlignment="1" applyProtection="1">
      <alignment horizontal="left" vertical="center" wrapText="1"/>
      <protection hidden="1"/>
    </xf>
    <xf numFmtId="0" fontId="6" fillId="33" borderId="18" xfId="0" applyFont="1" applyFill="1" applyBorder="1" applyAlignment="1" applyProtection="1">
      <alignment vertical="center" wrapText="1"/>
      <protection hidden="1"/>
    </xf>
    <xf numFmtId="0" fontId="6" fillId="33" borderId="19" xfId="0" applyFont="1" applyFill="1" applyBorder="1" applyAlignment="1" applyProtection="1">
      <alignment vertical="center" wrapText="1"/>
      <protection hidden="1"/>
    </xf>
    <xf numFmtId="0" fontId="8" fillId="33" borderId="0" xfId="0" applyFont="1" applyFill="1" applyBorder="1" applyAlignment="1" applyProtection="1">
      <alignment horizontal="right" vertical="center"/>
      <protection hidden="1"/>
    </xf>
    <xf numFmtId="0" fontId="6" fillId="33" borderId="15" xfId="0" applyFont="1" applyFill="1" applyBorder="1" applyAlignment="1" applyProtection="1">
      <alignment horizontal="left"/>
      <protection hidden="1"/>
    </xf>
    <xf numFmtId="182" fontId="7" fillId="33" borderId="16" xfId="0" applyNumberFormat="1" applyFont="1" applyFill="1" applyBorder="1" applyAlignment="1" applyProtection="1">
      <alignment horizontal="right" vertical="center" indent="3"/>
      <protection hidden="1"/>
    </xf>
    <xf numFmtId="186" fontId="6" fillId="33" borderId="20" xfId="60" applyNumberFormat="1" applyFont="1" applyFill="1" applyBorder="1" applyAlignment="1" applyProtection="1">
      <alignment horizontal="center" vertical="center" shrinkToFit="1"/>
      <protection locked="0"/>
    </xf>
    <xf numFmtId="186" fontId="6" fillId="33" borderId="15" xfId="60" applyNumberFormat="1" applyFont="1" applyFill="1" applyBorder="1" applyAlignment="1" applyProtection="1">
      <alignment horizontal="center" vertical="center" shrinkToFit="1"/>
      <protection locked="0"/>
    </xf>
    <xf numFmtId="0" fontId="6" fillId="33" borderId="0" xfId="0" applyFont="1" applyFill="1" applyBorder="1" applyAlignment="1" applyProtection="1">
      <alignment horizontal="center" vertical="center"/>
      <protection hidden="1"/>
    </xf>
    <xf numFmtId="179" fontId="6" fillId="34" borderId="17" xfId="60" applyNumberFormat="1" applyFont="1" applyFill="1" applyBorder="1" applyAlignment="1" applyProtection="1">
      <alignment horizontal="center" vertical="center" shrinkToFit="1"/>
      <protection hidden="1"/>
    </xf>
    <xf numFmtId="179" fontId="6" fillId="34" borderId="19" xfId="60" applyNumberFormat="1" applyFont="1" applyFill="1" applyBorder="1" applyAlignment="1" applyProtection="1">
      <alignment horizontal="center" vertical="center" shrinkToFit="1"/>
      <protection hidden="1"/>
    </xf>
    <xf numFmtId="179" fontId="6" fillId="34" borderId="24" xfId="60" applyNumberFormat="1" applyFont="1" applyFill="1" applyBorder="1" applyAlignment="1" applyProtection="1">
      <alignment horizontal="center" vertical="center" shrinkToFit="1"/>
      <protection hidden="1"/>
    </xf>
    <xf numFmtId="179" fontId="6" fillId="34" borderId="21" xfId="60" applyNumberFormat="1" applyFont="1" applyFill="1" applyBorder="1" applyAlignment="1" applyProtection="1">
      <alignment horizontal="center" vertical="center" shrinkToFit="1"/>
      <protection hidden="1"/>
    </xf>
    <xf numFmtId="179" fontId="6" fillId="34" borderId="17" xfId="60" applyNumberFormat="1" applyFont="1" applyFill="1" applyBorder="1" applyAlignment="1" applyProtection="1">
      <alignment horizontal="center" shrinkToFit="1"/>
      <protection hidden="1"/>
    </xf>
    <xf numFmtId="179" fontId="6" fillId="34" borderId="19" xfId="60" applyNumberFormat="1" applyFont="1" applyFill="1" applyBorder="1" applyAlignment="1" applyProtection="1">
      <alignment horizontal="center" shrinkToFit="1"/>
      <protection hidden="1"/>
    </xf>
    <xf numFmtId="179" fontId="6" fillId="34" borderId="24" xfId="60" applyNumberFormat="1" applyFont="1" applyFill="1" applyBorder="1" applyAlignment="1" applyProtection="1">
      <alignment horizontal="center" shrinkToFit="1"/>
      <protection hidden="1"/>
    </xf>
    <xf numFmtId="179" fontId="6" fillId="34" borderId="21" xfId="60" applyNumberFormat="1" applyFont="1" applyFill="1" applyBorder="1" applyAlignment="1" applyProtection="1">
      <alignment horizontal="center" shrinkToFit="1"/>
      <protection hidden="1"/>
    </xf>
    <xf numFmtId="49" fontId="6" fillId="33" borderId="11" xfId="0" applyNumberFormat="1" applyFont="1" applyFill="1" applyBorder="1" applyAlignment="1" applyProtection="1">
      <alignment horizontal="center" vertical="center"/>
      <protection locked="0"/>
    </xf>
    <xf numFmtId="49" fontId="6" fillId="33" borderId="12" xfId="0" applyNumberFormat="1" applyFont="1" applyFill="1" applyBorder="1" applyAlignment="1" applyProtection="1">
      <alignment horizontal="center" vertical="center"/>
      <protection locked="0"/>
    </xf>
    <xf numFmtId="184" fontId="6" fillId="34" borderId="22" xfId="0" applyNumberFormat="1" applyFont="1" applyFill="1" applyBorder="1" applyAlignment="1" applyProtection="1">
      <alignment horizontal="left" vertical="center" wrapText="1"/>
      <protection hidden="1"/>
    </xf>
    <xf numFmtId="184" fontId="6" fillId="34" borderId="15" xfId="0" applyNumberFormat="1" applyFont="1" applyFill="1" applyBorder="1" applyAlignment="1" applyProtection="1">
      <alignment horizontal="left" vertical="center" wrapText="1"/>
      <protection hidden="1"/>
    </xf>
    <xf numFmtId="0" fontId="6" fillId="33" borderId="17" xfId="0" applyFont="1" applyFill="1" applyBorder="1" applyAlignment="1" applyProtection="1">
      <alignment vertical="center" wrapText="1"/>
      <protection hidden="1"/>
    </xf>
    <xf numFmtId="0" fontId="6" fillId="33" borderId="24" xfId="0" applyFont="1" applyFill="1" applyBorder="1" applyAlignment="1" applyProtection="1">
      <alignment vertical="center" wrapText="1"/>
      <protection hidden="1"/>
    </xf>
    <xf numFmtId="0" fontId="6" fillId="33" borderId="16" xfId="0" applyFont="1" applyFill="1" applyBorder="1" applyAlignment="1" applyProtection="1">
      <alignment vertical="center" wrapText="1"/>
      <protection hidden="1"/>
    </xf>
    <xf numFmtId="0" fontId="6" fillId="33" borderId="21" xfId="0" applyFont="1" applyFill="1" applyBorder="1" applyAlignment="1" applyProtection="1">
      <alignment vertical="center" wrapText="1"/>
      <protection hidden="1"/>
    </xf>
    <xf numFmtId="41" fontId="6" fillId="34" borderId="18" xfId="0" applyNumberFormat="1" applyFont="1" applyFill="1" applyBorder="1" applyAlignment="1" applyProtection="1">
      <alignment vertical="center" wrapText="1"/>
      <protection hidden="1"/>
    </xf>
    <xf numFmtId="41" fontId="6" fillId="34" borderId="19" xfId="0" applyNumberFormat="1" applyFont="1" applyFill="1" applyBorder="1" applyAlignment="1" applyProtection="1">
      <alignment vertical="center" wrapText="1"/>
      <protection hidden="1"/>
    </xf>
    <xf numFmtId="0" fontId="11" fillId="33" borderId="0" xfId="0" applyFont="1" applyFill="1" applyBorder="1" applyAlignment="1" applyProtection="1">
      <alignment horizontal="left" vertical="center"/>
      <protection hidden="1"/>
    </xf>
    <xf numFmtId="186" fontId="6" fillId="34" borderId="17" xfId="60" applyNumberFormat="1" applyFont="1" applyFill="1" applyBorder="1" applyAlignment="1" applyProtection="1">
      <alignment horizontal="center" vertical="center" shrinkToFit="1"/>
      <protection hidden="1"/>
    </xf>
    <xf numFmtId="186" fontId="6" fillId="34" borderId="19" xfId="60" applyNumberFormat="1" applyFont="1" applyFill="1" applyBorder="1" applyAlignment="1" applyProtection="1">
      <alignment horizontal="center" vertical="center" shrinkToFit="1"/>
      <protection hidden="1"/>
    </xf>
    <xf numFmtId="186" fontId="6" fillId="34" borderId="24" xfId="60" applyNumberFormat="1" applyFont="1" applyFill="1" applyBorder="1" applyAlignment="1" applyProtection="1">
      <alignment horizontal="center" vertical="center" shrinkToFit="1"/>
      <protection hidden="1"/>
    </xf>
    <xf numFmtId="186" fontId="6" fillId="34" borderId="21" xfId="60" applyNumberFormat="1" applyFont="1" applyFill="1" applyBorder="1" applyAlignment="1" applyProtection="1">
      <alignment horizontal="center" vertical="center" shrinkToFit="1"/>
      <protection hidden="1"/>
    </xf>
    <xf numFmtId="179" fontId="6" fillId="33" borderId="17" xfId="60" applyNumberFormat="1" applyFont="1" applyFill="1" applyBorder="1" applyAlignment="1" applyProtection="1">
      <alignment horizontal="center" vertical="center" shrinkToFit="1"/>
      <protection hidden="1"/>
    </xf>
    <xf numFmtId="179" fontId="6" fillId="33" borderId="19" xfId="60" applyNumberFormat="1" applyFont="1" applyFill="1" applyBorder="1" applyAlignment="1" applyProtection="1">
      <alignment horizontal="center" vertical="center" shrinkToFit="1"/>
      <protection hidden="1"/>
    </xf>
    <xf numFmtId="186" fontId="6" fillId="34" borderId="20" xfId="60" applyNumberFormat="1" applyFont="1" applyFill="1" applyBorder="1" applyAlignment="1" applyProtection="1">
      <alignment horizontal="center" vertical="center" shrinkToFit="1"/>
      <protection locked="0"/>
    </xf>
    <xf numFmtId="186" fontId="6" fillId="34" borderId="15" xfId="60" applyNumberFormat="1" applyFont="1" applyFill="1" applyBorder="1" applyAlignment="1" applyProtection="1">
      <alignment horizontal="center" vertical="center" shrinkToFit="1"/>
      <protection locked="0"/>
    </xf>
    <xf numFmtId="185" fontId="6" fillId="33" borderId="23" xfId="0" applyNumberFormat="1" applyFont="1" applyFill="1" applyBorder="1" applyAlignment="1" applyProtection="1">
      <alignment/>
      <protection hidden="1"/>
    </xf>
    <xf numFmtId="185" fontId="6" fillId="33" borderId="0" xfId="0" applyNumberFormat="1" applyFont="1" applyFill="1" applyBorder="1" applyAlignment="1" applyProtection="1">
      <alignment/>
      <protection hidden="1"/>
    </xf>
    <xf numFmtId="184" fontId="6" fillId="34" borderId="0" xfId="0" applyNumberFormat="1" applyFont="1" applyFill="1" applyBorder="1" applyAlignment="1" applyProtection="1">
      <alignment horizontal="left" vertical="center" wrapText="1"/>
      <protection hidden="1"/>
    </xf>
    <xf numFmtId="184" fontId="6" fillId="34" borderId="42" xfId="0" applyNumberFormat="1" applyFont="1" applyFill="1" applyBorder="1" applyAlignment="1" applyProtection="1">
      <alignment horizontal="left" vertical="center" wrapText="1"/>
      <protection hidden="1"/>
    </xf>
    <xf numFmtId="0" fontId="6" fillId="33" borderId="18"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wrapText="1"/>
      <protection hidden="1"/>
    </xf>
    <xf numFmtId="49" fontId="6" fillId="33" borderId="11" xfId="0" applyNumberFormat="1" applyFont="1" applyFill="1" applyBorder="1" applyAlignment="1" applyProtection="1">
      <alignment horizontal="center" vertical="center" wrapText="1"/>
      <protection hidden="1"/>
    </xf>
    <xf numFmtId="49" fontId="6" fillId="33" borderId="13" xfId="0" applyNumberFormat="1" applyFont="1" applyFill="1" applyBorder="1" applyAlignment="1" applyProtection="1">
      <alignment horizontal="center" vertical="center" wrapText="1"/>
      <protection hidden="1"/>
    </xf>
    <xf numFmtId="49" fontId="41" fillId="32" borderId="23" xfId="0" applyNumberFormat="1" applyFont="1" applyFill="1" applyBorder="1" applyAlignment="1" applyProtection="1">
      <alignment horizontal="left" vertical="center" wrapText="1"/>
      <protection hidden="1"/>
    </xf>
    <xf numFmtId="49" fontId="41" fillId="32" borderId="0" xfId="0" applyNumberFormat="1" applyFont="1" applyFill="1" applyBorder="1" applyAlignment="1" applyProtection="1">
      <alignment horizontal="left" vertical="center" wrapText="1"/>
      <protection hidden="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Border="1" applyAlignment="1" applyProtection="1">
      <alignment horizontal="left" shrinkToFit="1"/>
      <protection hidden="1"/>
    </xf>
    <xf numFmtId="179" fontId="6" fillId="33" borderId="17" xfId="0" applyNumberFormat="1" applyFont="1" applyFill="1" applyBorder="1" applyAlignment="1" applyProtection="1">
      <alignment horizontal="center" vertical="center"/>
      <protection locked="0"/>
    </xf>
    <xf numFmtId="179" fontId="6" fillId="33" borderId="18" xfId="0" applyNumberFormat="1" applyFont="1" applyFill="1" applyBorder="1" applyAlignment="1" applyProtection="1">
      <alignment horizontal="center" vertical="center"/>
      <protection locked="0"/>
    </xf>
    <xf numFmtId="179" fontId="6" fillId="33" borderId="19" xfId="0" applyNumberFormat="1" applyFont="1" applyFill="1" applyBorder="1" applyAlignment="1" applyProtection="1">
      <alignment horizontal="center" vertical="center"/>
      <protection locked="0"/>
    </xf>
    <xf numFmtId="179" fontId="6" fillId="33" borderId="17" xfId="0" applyNumberFormat="1" applyFont="1" applyFill="1" applyBorder="1" applyAlignment="1" applyProtection="1">
      <alignment horizontal="center" vertical="center" wrapText="1"/>
      <protection hidden="1"/>
    </xf>
    <xf numFmtId="179" fontId="6" fillId="33" borderId="18" xfId="0" applyNumberFormat="1" applyFont="1" applyFill="1" applyBorder="1" applyAlignment="1" applyProtection="1">
      <alignment horizontal="center" vertical="center" wrapText="1"/>
      <protection hidden="1"/>
    </xf>
    <xf numFmtId="179" fontId="6" fillId="33" borderId="19" xfId="0" applyNumberFormat="1" applyFont="1" applyFill="1" applyBorder="1" applyAlignment="1" applyProtection="1">
      <alignment horizontal="center" vertical="center" wrapText="1"/>
      <protection hidden="1"/>
    </xf>
    <xf numFmtId="186" fontId="6" fillId="34" borderId="20" xfId="0" applyNumberFormat="1" applyFont="1" applyFill="1" applyBorder="1" applyAlignment="1" applyProtection="1">
      <alignment horizontal="center"/>
      <protection hidden="1"/>
    </xf>
    <xf numFmtId="186" fontId="6" fillId="34" borderId="22" xfId="0" applyNumberFormat="1" applyFont="1" applyFill="1" applyBorder="1" applyAlignment="1" applyProtection="1">
      <alignment horizontal="center"/>
      <protection hidden="1"/>
    </xf>
    <xf numFmtId="186" fontId="6" fillId="34" borderId="15" xfId="0" applyNumberFormat="1" applyFont="1" applyFill="1" applyBorder="1" applyAlignment="1" applyProtection="1">
      <alignment horizontal="center"/>
      <protection hidden="1"/>
    </xf>
    <xf numFmtId="179" fontId="6" fillId="33" borderId="17" xfId="0" applyNumberFormat="1" applyFont="1" applyFill="1" applyBorder="1" applyAlignment="1" applyProtection="1">
      <alignment horizontal="center"/>
      <protection locked="0"/>
    </xf>
    <xf numFmtId="179" fontId="6" fillId="33" borderId="18" xfId="0" applyNumberFormat="1" applyFont="1" applyFill="1" applyBorder="1" applyAlignment="1" applyProtection="1">
      <alignment horizontal="center"/>
      <protection locked="0"/>
    </xf>
    <xf numFmtId="179" fontId="6" fillId="33" borderId="19" xfId="0" applyNumberFormat="1" applyFont="1" applyFill="1" applyBorder="1" applyAlignment="1" applyProtection="1">
      <alignment horizontal="center"/>
      <protection locked="0"/>
    </xf>
    <xf numFmtId="179" fontId="6" fillId="33" borderId="24" xfId="0" applyNumberFormat="1" applyFont="1" applyFill="1" applyBorder="1" applyAlignment="1" applyProtection="1">
      <alignment horizontal="center"/>
      <protection locked="0"/>
    </xf>
    <xf numFmtId="179" fontId="6" fillId="33" borderId="16" xfId="0" applyNumberFormat="1" applyFont="1" applyFill="1" applyBorder="1" applyAlignment="1" applyProtection="1">
      <alignment horizontal="center"/>
      <protection locked="0"/>
    </xf>
    <xf numFmtId="179" fontId="6" fillId="33" borderId="21" xfId="0" applyNumberFormat="1" applyFont="1" applyFill="1" applyBorder="1" applyAlignment="1" applyProtection="1">
      <alignment horizontal="center"/>
      <protection locked="0"/>
    </xf>
    <xf numFmtId="182" fontId="12" fillId="33" borderId="24" xfId="0" applyNumberFormat="1"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wrapText="1"/>
      <protection hidden="1"/>
    </xf>
    <xf numFmtId="0" fontId="12" fillId="33" borderId="24" xfId="0" applyFont="1" applyFill="1" applyBorder="1" applyAlignment="1" applyProtection="1">
      <alignment horizontal="center" vertical="center" wrapText="1"/>
      <protection hidden="1"/>
    </xf>
    <xf numFmtId="0" fontId="8" fillId="33" borderId="0" xfId="0" applyFont="1" applyFill="1" applyBorder="1" applyAlignment="1" applyProtection="1" quotePrefix="1">
      <alignment horizontal="right" vertical="center" wrapText="1"/>
      <protection hidden="1"/>
    </xf>
    <xf numFmtId="182" fontId="7" fillId="33" borderId="16" xfId="0" applyNumberFormat="1" applyFont="1" applyFill="1" applyBorder="1" applyAlignment="1" applyProtection="1">
      <alignment horizontal="left" vertical="center" shrinkToFit="1"/>
      <protection hidden="1"/>
    </xf>
    <xf numFmtId="0" fontId="12" fillId="33" borderId="24"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6" fillId="33" borderId="10" xfId="0" applyFont="1" applyFill="1" applyBorder="1" applyAlignment="1" applyProtection="1">
      <alignment horizontal="left" vertical="center" wrapText="1" indent="1"/>
      <protection hidden="1"/>
    </xf>
    <xf numFmtId="0" fontId="6" fillId="33" borderId="12" xfId="0" applyFont="1" applyFill="1" applyBorder="1" applyAlignment="1" applyProtection="1">
      <alignment horizontal="left" vertical="center" wrapText="1" indent="1"/>
      <protection hidden="1"/>
    </xf>
    <xf numFmtId="0" fontId="6" fillId="33" borderId="10"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indent="1"/>
      <protection hidden="1"/>
    </xf>
    <xf numFmtId="182" fontId="12" fillId="33" borderId="24" xfId="0" applyNumberFormat="1" applyFont="1" applyFill="1" applyBorder="1" applyAlignment="1" applyProtection="1">
      <alignment horizontal="center" vertical="center" wrapText="1"/>
      <protection hidden="1"/>
    </xf>
    <xf numFmtId="0" fontId="12" fillId="33" borderId="16" xfId="0" applyFont="1" applyFill="1" applyBorder="1" applyAlignment="1" applyProtection="1">
      <alignment horizontal="center" vertical="center" wrapText="1"/>
      <protection hidden="1"/>
    </xf>
    <xf numFmtId="0" fontId="12" fillId="33" borderId="21" xfId="0" applyFont="1" applyFill="1" applyBorder="1" applyAlignment="1" applyProtection="1">
      <alignment horizontal="center" vertical="center" wrapText="1"/>
      <protection hidden="1"/>
    </xf>
    <xf numFmtId="179" fontId="6" fillId="33" borderId="17" xfId="0" applyNumberFormat="1" applyFont="1" applyFill="1" applyBorder="1" applyAlignment="1" applyProtection="1">
      <alignment/>
      <protection hidden="1"/>
    </xf>
    <xf numFmtId="179" fontId="6" fillId="33" borderId="18" xfId="0" applyNumberFormat="1" applyFont="1" applyFill="1" applyBorder="1" applyAlignment="1" applyProtection="1">
      <alignment/>
      <protection hidden="1"/>
    </xf>
    <xf numFmtId="179" fontId="6" fillId="33" borderId="19" xfId="0" applyNumberFormat="1" applyFont="1" applyFill="1" applyBorder="1" applyAlignment="1" applyProtection="1">
      <alignment/>
      <protection hidden="1"/>
    </xf>
    <xf numFmtId="0" fontId="6" fillId="33" borderId="20" xfId="0" applyFont="1" applyFill="1" applyBorder="1" applyAlignment="1" applyProtection="1">
      <alignment horizontal="left" vertical="center" wrapText="1"/>
      <protection locked="0"/>
    </xf>
    <xf numFmtId="0" fontId="6" fillId="33" borderId="22" xfId="0" applyFont="1" applyFill="1" applyBorder="1" applyAlignment="1" applyProtection="1">
      <alignment horizontal="left" vertical="center" wrapText="1"/>
      <protection locked="0"/>
    </xf>
    <xf numFmtId="0" fontId="6" fillId="33" borderId="15" xfId="0" applyFont="1" applyFill="1" applyBorder="1" applyAlignment="1" applyProtection="1">
      <alignment horizontal="left" vertical="center" wrapText="1"/>
      <protection locked="0"/>
    </xf>
    <xf numFmtId="186" fontId="6" fillId="0" borderId="20" xfId="0" applyNumberFormat="1" applyFont="1" applyFill="1" applyBorder="1" applyAlignment="1" applyProtection="1">
      <alignment horizontal="center" vertical="center"/>
      <protection locked="0"/>
    </xf>
    <xf numFmtId="186" fontId="6" fillId="0" borderId="22" xfId="0" applyNumberFormat="1" applyFont="1" applyFill="1" applyBorder="1" applyAlignment="1" applyProtection="1">
      <alignment horizontal="center" vertical="center"/>
      <protection locked="0"/>
    </xf>
    <xf numFmtId="186" fontId="6" fillId="0" borderId="15" xfId="0" applyNumberFormat="1" applyFont="1" applyFill="1" applyBorder="1" applyAlignment="1" applyProtection="1">
      <alignment horizontal="center" vertical="center"/>
      <protection locked="0"/>
    </xf>
    <xf numFmtId="186" fontId="6" fillId="0" borderId="24" xfId="0" applyNumberFormat="1" applyFont="1" applyFill="1" applyBorder="1" applyAlignment="1" applyProtection="1">
      <alignment horizontal="center" vertical="center"/>
      <protection locked="0"/>
    </xf>
    <xf numFmtId="186" fontId="6" fillId="0" borderId="16" xfId="0" applyNumberFormat="1" applyFont="1" applyFill="1" applyBorder="1" applyAlignment="1" applyProtection="1">
      <alignment horizontal="center" vertical="center"/>
      <protection locked="0"/>
    </xf>
    <xf numFmtId="186" fontId="6" fillId="0" borderId="21"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wrapText="1"/>
      <protection/>
    </xf>
    <xf numFmtId="0" fontId="6" fillId="33" borderId="22"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186" fontId="6" fillId="33" borderId="24" xfId="0" applyNumberFormat="1" applyFont="1" applyFill="1" applyBorder="1" applyAlignment="1" applyProtection="1">
      <alignment horizontal="center"/>
      <protection locked="0"/>
    </xf>
    <xf numFmtId="186" fontId="6" fillId="33" borderId="16" xfId="0" applyNumberFormat="1" applyFont="1" applyFill="1" applyBorder="1" applyAlignment="1" applyProtection="1">
      <alignment horizontal="center"/>
      <protection locked="0"/>
    </xf>
    <xf numFmtId="186" fontId="6" fillId="33" borderId="21" xfId="0" applyNumberFormat="1" applyFont="1" applyFill="1" applyBorder="1" applyAlignment="1" applyProtection="1">
      <alignment horizontal="center"/>
      <protection locked="0"/>
    </xf>
    <xf numFmtId="179" fontId="6" fillId="34" borderId="17" xfId="0" applyNumberFormat="1" applyFont="1" applyFill="1" applyBorder="1" applyAlignment="1" applyProtection="1">
      <alignment horizontal="center" vertical="center"/>
      <protection hidden="1"/>
    </xf>
    <xf numFmtId="179" fontId="6" fillId="34" borderId="18" xfId="0" applyNumberFormat="1" applyFont="1" applyFill="1" applyBorder="1" applyAlignment="1" applyProtection="1">
      <alignment horizontal="center" vertical="center"/>
      <protection hidden="1"/>
    </xf>
    <xf numFmtId="179" fontId="6" fillId="34" borderId="19" xfId="0" applyNumberFormat="1" applyFont="1" applyFill="1" applyBorder="1" applyAlignment="1" applyProtection="1">
      <alignment horizontal="center" vertical="center"/>
      <protection hidden="1"/>
    </xf>
    <xf numFmtId="179" fontId="6" fillId="34" borderId="24" xfId="0" applyNumberFormat="1" applyFont="1" applyFill="1" applyBorder="1" applyAlignment="1" applyProtection="1">
      <alignment horizontal="center" vertical="center"/>
      <protection hidden="1"/>
    </xf>
    <xf numFmtId="179" fontId="6" fillId="34" borderId="16" xfId="0" applyNumberFormat="1" applyFont="1" applyFill="1" applyBorder="1" applyAlignment="1" applyProtection="1">
      <alignment horizontal="center" vertical="center"/>
      <protection hidden="1"/>
    </xf>
    <xf numFmtId="179" fontId="6" fillId="34" borderId="21" xfId="0" applyNumberFormat="1" applyFont="1" applyFill="1" applyBorder="1" applyAlignment="1" applyProtection="1">
      <alignment horizontal="center" vertical="center"/>
      <protection hidden="1"/>
    </xf>
    <xf numFmtId="0" fontId="6" fillId="33" borderId="12" xfId="0" applyFont="1" applyFill="1" applyBorder="1" applyAlignment="1" applyProtection="1">
      <alignment horizontal="left" vertical="center" wrapText="1"/>
      <protection hidden="1"/>
    </xf>
    <xf numFmtId="0" fontId="6" fillId="33" borderId="24"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left" vertical="center" wrapText="1"/>
      <protection hidden="1"/>
    </xf>
    <xf numFmtId="49" fontId="6" fillId="33" borderId="12" xfId="0" applyNumberFormat="1" applyFont="1" applyFill="1" applyBorder="1" applyAlignment="1" applyProtection="1">
      <alignment horizontal="center" vertical="center" wrapText="1"/>
      <protection hidden="1"/>
    </xf>
    <xf numFmtId="0" fontId="6" fillId="33" borderId="17" xfId="0" applyFont="1" applyFill="1" applyBorder="1" applyAlignment="1" applyProtection="1">
      <alignment horizontal="left" vertical="center" wrapText="1"/>
      <protection hidden="1"/>
    </xf>
    <xf numFmtId="0" fontId="17" fillId="32" borderId="0" xfId="0" applyFont="1" applyFill="1" applyBorder="1" applyAlignment="1" applyProtection="1">
      <alignment horizontal="left" vertical="center" wrapText="1"/>
      <protection hidden="1"/>
    </xf>
    <xf numFmtId="182" fontId="12" fillId="33" borderId="16" xfId="0" applyNumberFormat="1" applyFont="1" applyFill="1" applyBorder="1" applyAlignment="1" applyProtection="1">
      <alignment horizontal="center" vertical="center"/>
      <protection hidden="1"/>
    </xf>
    <xf numFmtId="182" fontId="12" fillId="33" borderId="21" xfId="0" applyNumberFormat="1" applyFont="1" applyFill="1" applyBorder="1" applyAlignment="1" applyProtection="1">
      <alignment horizontal="center" vertical="center"/>
      <protection hidden="1"/>
    </xf>
    <xf numFmtId="187" fontId="6" fillId="33" borderId="20" xfId="0" applyNumberFormat="1" applyFont="1" applyFill="1" applyBorder="1" applyAlignment="1" applyProtection="1">
      <alignment horizontal="center" vertical="center"/>
      <protection locked="0"/>
    </xf>
    <xf numFmtId="187" fontId="6" fillId="33" borderId="22" xfId="0" applyNumberFormat="1" applyFont="1" applyFill="1" applyBorder="1" applyAlignment="1" applyProtection="1">
      <alignment horizontal="center" vertical="center"/>
      <protection locked="0"/>
    </xf>
    <xf numFmtId="187" fontId="6" fillId="33" borderId="15" xfId="0" applyNumberFormat="1" applyFont="1" applyFill="1" applyBorder="1" applyAlignment="1" applyProtection="1">
      <alignment horizontal="center" vertical="center"/>
      <protection locked="0"/>
    </xf>
    <xf numFmtId="0" fontId="6" fillId="33" borderId="24"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188" fontId="6" fillId="33" borderId="17" xfId="0" applyNumberFormat="1" applyFont="1" applyFill="1" applyBorder="1" applyAlignment="1" applyProtection="1">
      <alignment horizontal="center" vertical="center" wrapText="1"/>
      <protection hidden="1"/>
    </xf>
    <xf numFmtId="188" fontId="6" fillId="33" borderId="18" xfId="0" applyNumberFormat="1" applyFont="1" applyFill="1" applyBorder="1" applyAlignment="1" applyProtection="1">
      <alignment horizontal="center" vertical="center" wrapText="1"/>
      <protection hidden="1"/>
    </xf>
    <xf numFmtId="188" fontId="6" fillId="33" borderId="19" xfId="0" applyNumberFormat="1" applyFont="1" applyFill="1" applyBorder="1" applyAlignment="1" applyProtection="1">
      <alignment horizontal="center" vertical="center" wrapText="1"/>
      <protection hidden="1"/>
    </xf>
    <xf numFmtId="187" fontId="6" fillId="33" borderId="24" xfId="0" applyNumberFormat="1" applyFont="1" applyFill="1" applyBorder="1" applyAlignment="1" applyProtection="1">
      <alignment horizontal="center" vertical="center"/>
      <protection locked="0"/>
    </xf>
    <xf numFmtId="187" fontId="6" fillId="33" borderId="16" xfId="0" applyNumberFormat="1" applyFont="1" applyFill="1" applyBorder="1" applyAlignment="1" applyProtection="1">
      <alignment horizontal="center" vertical="center"/>
      <protection locked="0"/>
    </xf>
    <xf numFmtId="187" fontId="6" fillId="33" borderId="21" xfId="0" applyNumberFormat="1" applyFont="1" applyFill="1" applyBorder="1" applyAlignment="1" applyProtection="1">
      <alignment horizontal="center" vertical="center"/>
      <protection locked="0"/>
    </xf>
    <xf numFmtId="188" fontId="6" fillId="33" borderId="20" xfId="0" applyNumberFormat="1" applyFont="1" applyFill="1" applyBorder="1" applyAlignment="1" applyProtection="1">
      <alignment horizontal="center" vertical="center"/>
      <protection locked="0"/>
    </xf>
    <xf numFmtId="188" fontId="6" fillId="33" borderId="22" xfId="0" applyNumberFormat="1" applyFont="1" applyFill="1" applyBorder="1" applyAlignment="1" applyProtection="1">
      <alignment horizontal="center" vertical="center"/>
      <protection locked="0"/>
    </xf>
    <xf numFmtId="188" fontId="6" fillId="33" borderId="15" xfId="0" applyNumberFormat="1" applyFont="1" applyFill="1" applyBorder="1" applyAlignment="1" applyProtection="1">
      <alignment horizontal="center" vertical="center"/>
      <protection locked="0"/>
    </xf>
    <xf numFmtId="188" fontId="6" fillId="34" borderId="20" xfId="0" applyNumberFormat="1" applyFont="1" applyFill="1" applyBorder="1" applyAlignment="1" applyProtection="1">
      <alignment horizontal="center" vertical="center"/>
      <protection hidden="1"/>
    </xf>
    <xf numFmtId="188" fontId="6" fillId="34" borderId="22" xfId="0" applyNumberFormat="1" applyFont="1" applyFill="1" applyBorder="1" applyAlignment="1" applyProtection="1">
      <alignment horizontal="center" vertical="center"/>
      <protection hidden="1"/>
    </xf>
    <xf numFmtId="188" fontId="6" fillId="34" borderId="15" xfId="0" applyNumberFormat="1" applyFont="1" applyFill="1" applyBorder="1" applyAlignment="1" applyProtection="1">
      <alignment horizontal="center" vertical="center"/>
      <protection hidden="1"/>
    </xf>
    <xf numFmtId="188" fontId="6" fillId="33" borderId="24" xfId="0" applyNumberFormat="1" applyFont="1" applyFill="1" applyBorder="1" applyAlignment="1" applyProtection="1">
      <alignment horizontal="center" vertical="center"/>
      <protection locked="0"/>
    </xf>
    <xf numFmtId="188" fontId="6" fillId="33" borderId="16" xfId="0" applyNumberFormat="1" applyFont="1" applyFill="1" applyBorder="1" applyAlignment="1" applyProtection="1">
      <alignment horizontal="center" vertical="center"/>
      <protection locked="0"/>
    </xf>
    <xf numFmtId="188" fontId="6" fillId="33" borderId="21" xfId="0" applyNumberFormat="1" applyFont="1" applyFill="1" applyBorder="1" applyAlignment="1" applyProtection="1">
      <alignment horizontal="center" vertical="center"/>
      <protection locked="0"/>
    </xf>
    <xf numFmtId="188" fontId="6" fillId="33" borderId="17" xfId="0" applyNumberFormat="1" applyFont="1" applyFill="1" applyBorder="1" applyAlignment="1" applyProtection="1">
      <alignment horizontal="center" vertical="center"/>
      <protection hidden="1"/>
    </xf>
    <xf numFmtId="188" fontId="6" fillId="33" borderId="18" xfId="0" applyNumberFormat="1" applyFont="1" applyFill="1" applyBorder="1" applyAlignment="1" applyProtection="1">
      <alignment horizontal="center" vertical="center"/>
      <protection hidden="1"/>
    </xf>
    <xf numFmtId="188" fontId="6" fillId="33" borderId="19" xfId="0" applyNumberFormat="1" applyFont="1" applyFill="1" applyBorder="1" applyAlignment="1" applyProtection="1">
      <alignment horizontal="center" vertical="center"/>
      <protection hidden="1"/>
    </xf>
    <xf numFmtId="187" fontId="6" fillId="34" borderId="24" xfId="0" applyNumberFormat="1" applyFont="1" applyFill="1" applyBorder="1" applyAlignment="1" applyProtection="1">
      <alignment horizontal="center" vertical="center"/>
      <protection hidden="1"/>
    </xf>
    <xf numFmtId="187" fontId="6" fillId="34" borderId="16" xfId="0" applyNumberFormat="1" applyFont="1" applyFill="1" applyBorder="1" applyAlignment="1" applyProtection="1">
      <alignment horizontal="center" vertical="center"/>
      <protection hidden="1"/>
    </xf>
    <xf numFmtId="187" fontId="6" fillId="34" borderId="21" xfId="0" applyNumberFormat="1" applyFont="1" applyFill="1" applyBorder="1" applyAlignment="1" applyProtection="1">
      <alignment horizontal="center" vertical="center"/>
      <protection hidden="1"/>
    </xf>
    <xf numFmtId="182" fontId="12" fillId="33" borderId="16" xfId="0" applyNumberFormat="1" applyFont="1" applyFill="1" applyBorder="1" applyAlignment="1" applyProtection="1">
      <alignment horizontal="center" vertical="center" wrapText="1"/>
      <protection hidden="1"/>
    </xf>
    <xf numFmtId="182" fontId="12" fillId="33" borderId="21" xfId="0" applyNumberFormat="1" applyFont="1" applyFill="1" applyBorder="1" applyAlignment="1" applyProtection="1">
      <alignment horizontal="center" vertical="center" wrapText="1"/>
      <protection hidden="1"/>
    </xf>
    <xf numFmtId="188" fontId="6" fillId="34" borderId="20" xfId="0" applyNumberFormat="1" applyFont="1" applyFill="1" applyBorder="1" applyAlignment="1" applyProtection="1">
      <alignment horizontal="center" vertical="center"/>
      <protection locked="0"/>
    </xf>
    <xf numFmtId="188" fontId="6" fillId="34" borderId="22" xfId="0" applyNumberFormat="1" applyFont="1" applyFill="1" applyBorder="1" applyAlignment="1" applyProtection="1">
      <alignment horizontal="center" vertical="center"/>
      <protection locked="0"/>
    </xf>
    <xf numFmtId="188" fontId="6" fillId="34" borderId="15" xfId="0" applyNumberFormat="1" applyFont="1" applyFill="1" applyBorder="1" applyAlignment="1" applyProtection="1">
      <alignment horizontal="center" vertical="center"/>
      <protection locked="0"/>
    </xf>
    <xf numFmtId="172" fontId="6" fillId="34" borderId="22" xfId="0" applyNumberFormat="1" applyFont="1" applyFill="1" applyBorder="1" applyAlignment="1" applyProtection="1">
      <alignment horizontal="left" vertical="center" wrapText="1"/>
      <protection hidden="1"/>
    </xf>
    <xf numFmtId="172" fontId="6" fillId="34" borderId="15" xfId="0" applyNumberFormat="1" applyFont="1" applyFill="1" applyBorder="1" applyAlignment="1" applyProtection="1">
      <alignment horizontal="left" vertical="center" wrapText="1"/>
      <protection hidden="1"/>
    </xf>
    <xf numFmtId="182" fontId="7" fillId="33" borderId="16" xfId="0" applyNumberFormat="1"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180" fontId="6" fillId="34" borderId="22" xfId="0" applyNumberFormat="1" applyFont="1" applyFill="1" applyBorder="1" applyAlignment="1" applyProtection="1">
      <alignment horizontal="left" vertical="center" wrapText="1"/>
      <protection hidden="1"/>
    </xf>
    <xf numFmtId="180" fontId="6" fillId="34" borderId="15" xfId="0" applyNumberFormat="1" applyFont="1" applyFill="1" applyBorder="1" applyAlignment="1" applyProtection="1">
      <alignment horizontal="left" vertical="center" wrapText="1"/>
      <protection hidden="1"/>
    </xf>
    <xf numFmtId="41" fontId="2" fillId="33" borderId="16" xfId="0" applyNumberFormat="1" applyFont="1" applyFill="1" applyBorder="1" applyAlignment="1" applyProtection="1">
      <alignment horizontal="center"/>
      <protection locked="0"/>
    </xf>
    <xf numFmtId="49" fontId="3" fillId="33" borderId="0" xfId="0" applyNumberFormat="1" applyFont="1" applyFill="1" applyAlignment="1" applyProtection="1">
      <alignment horizontal="center"/>
      <protection hidden="1"/>
    </xf>
    <xf numFmtId="49" fontId="50" fillId="33" borderId="0" xfId="0" applyNumberFormat="1" applyFont="1" applyFill="1" applyAlignment="1" applyProtection="1">
      <alignment horizontal="center"/>
      <protection locked="0"/>
    </xf>
    <xf numFmtId="0" fontId="54" fillId="32" borderId="0" xfId="0" applyFont="1" applyFill="1" applyBorder="1" applyAlignment="1" applyProtection="1" quotePrefix="1">
      <alignment horizontal="center" wrapText="1"/>
      <protection hidden="1"/>
    </xf>
    <xf numFmtId="43" fontId="6" fillId="33" borderId="20" xfId="0" applyNumberFormat="1" applyFont="1" applyFill="1" applyBorder="1" applyAlignment="1" applyProtection="1">
      <alignment horizontal="center" vertical="center" shrinkToFit="1"/>
      <protection hidden="1"/>
    </xf>
    <xf numFmtId="43" fontId="6" fillId="33" borderId="22" xfId="0" applyNumberFormat="1" applyFont="1" applyFill="1" applyBorder="1" applyAlignment="1" applyProtection="1">
      <alignment horizontal="center" vertical="center" shrinkToFit="1"/>
      <protection hidden="1"/>
    </xf>
    <xf numFmtId="43" fontId="6" fillId="33" borderId="15" xfId="0" applyNumberFormat="1" applyFont="1" applyFill="1" applyBorder="1" applyAlignment="1" applyProtection="1">
      <alignment horizontal="center" vertical="center" shrinkToFit="1"/>
      <protection hidden="1"/>
    </xf>
    <xf numFmtId="0" fontId="12" fillId="33" borderId="10" xfId="0" applyFont="1" applyFill="1" applyBorder="1" applyAlignment="1" applyProtection="1" quotePrefix="1">
      <alignment horizontal="center" vertical="center" wrapText="1"/>
      <protection hidden="1"/>
    </xf>
    <xf numFmtId="0" fontId="12" fillId="33" borderId="10" xfId="0" applyFont="1" applyFill="1" applyBorder="1" applyAlignment="1" applyProtection="1">
      <alignment horizontal="center" vertical="center" wrapText="1"/>
      <protection hidden="1"/>
    </xf>
    <xf numFmtId="185" fontId="3" fillId="33" borderId="0" xfId="0" applyNumberFormat="1" applyFont="1" applyFill="1" applyBorder="1" applyAlignment="1" applyProtection="1">
      <alignment horizontal="left" shrinkToFit="1"/>
      <protection hidden="1"/>
    </xf>
    <xf numFmtId="0" fontId="6" fillId="33" borderId="10" xfId="0" applyFont="1" applyFill="1" applyBorder="1" applyAlignment="1" applyProtection="1" quotePrefix="1">
      <alignment horizontal="left" vertical="top" wrapText="1"/>
      <protection hidden="1"/>
    </xf>
    <xf numFmtId="0" fontId="6" fillId="33" borderId="10" xfId="0" applyFont="1" applyFill="1" applyBorder="1" applyAlignment="1" applyProtection="1">
      <alignment horizontal="left" vertical="top" wrapText="1"/>
      <protection hidden="1"/>
    </xf>
    <xf numFmtId="43" fontId="6" fillId="33" borderId="10" xfId="0" applyNumberFormat="1" applyFont="1" applyFill="1" applyBorder="1" applyAlignment="1" applyProtection="1">
      <alignment horizontal="center" vertical="center"/>
      <protection hidden="1"/>
    </xf>
    <xf numFmtId="0" fontId="6" fillId="33" borderId="20" xfId="0" applyFont="1" applyFill="1" applyBorder="1" applyAlignment="1" applyProtection="1" quotePrefix="1">
      <alignment horizontal="center" vertical="center" wrapText="1"/>
      <protection hidden="1"/>
    </xf>
    <xf numFmtId="0" fontId="6" fillId="33" borderId="22" xfId="0" applyFont="1" applyFill="1" applyBorder="1" applyAlignment="1" applyProtection="1">
      <alignment horizontal="center" vertical="center" wrapText="1"/>
      <protection hidden="1"/>
    </xf>
    <xf numFmtId="0" fontId="6" fillId="33" borderId="15" xfId="0" applyFont="1" applyFill="1" applyBorder="1" applyAlignment="1" applyProtection="1">
      <alignment horizontal="center" vertical="center" wrapText="1"/>
      <protection hidden="1"/>
    </xf>
    <xf numFmtId="0" fontId="8" fillId="33" borderId="0" xfId="0" applyFont="1" applyFill="1" applyAlignment="1" applyProtection="1">
      <alignment horizontal="right"/>
      <protection hidden="1"/>
    </xf>
    <xf numFmtId="0" fontId="3" fillId="33" borderId="0" xfId="0" applyFont="1" applyFill="1" applyAlignment="1" applyProtection="1" quotePrefix="1">
      <alignment horizontal="center"/>
      <protection hidden="1"/>
    </xf>
    <xf numFmtId="0" fontId="3" fillId="33" borderId="0" xfId="0" applyFont="1" applyFill="1" applyAlignment="1" applyProtection="1">
      <alignment horizontal="center"/>
      <protection hidden="1"/>
    </xf>
    <xf numFmtId="41" fontId="6" fillId="33" borderId="16" xfId="0" applyNumberFormat="1" applyFont="1" applyFill="1" applyBorder="1" applyAlignment="1" applyProtection="1">
      <alignment horizontal="center" shrinkToFit="1"/>
      <protection hidden="1"/>
    </xf>
    <xf numFmtId="0" fontId="21" fillId="33" borderId="18" xfId="0" applyFont="1" applyFill="1" applyBorder="1" applyAlignment="1" applyProtection="1" quotePrefix="1">
      <alignment horizontal="center" vertical="top"/>
      <protection hidden="1"/>
    </xf>
    <xf numFmtId="0" fontId="21" fillId="33" borderId="18" xfId="0" applyFont="1" applyFill="1" applyBorder="1" applyAlignment="1" applyProtection="1">
      <alignment horizontal="center" vertical="top"/>
      <protection hidden="1"/>
    </xf>
    <xf numFmtId="0" fontId="8" fillId="33" borderId="0" xfId="0" applyFont="1" applyFill="1" applyAlignment="1" applyProtection="1" quotePrefix="1">
      <alignment horizontal="right" wrapText="1"/>
      <protection hidden="1"/>
    </xf>
    <xf numFmtId="0" fontId="6" fillId="33" borderId="20" xfId="0" applyFont="1" applyFill="1" applyBorder="1" applyAlignment="1" applyProtection="1" quotePrefix="1">
      <alignment horizontal="left" vertical="top" wrapText="1"/>
      <protection hidden="1"/>
    </xf>
    <xf numFmtId="0" fontId="6" fillId="33" borderId="22" xfId="0" applyFont="1" applyFill="1" applyBorder="1" applyAlignment="1" applyProtection="1">
      <alignment horizontal="left" vertical="top" wrapText="1"/>
      <protection hidden="1"/>
    </xf>
    <xf numFmtId="0" fontId="6" fillId="33" borderId="15" xfId="0" applyFont="1" applyFill="1" applyBorder="1" applyAlignment="1" applyProtection="1">
      <alignment horizontal="left" vertical="top" wrapText="1"/>
      <protection hidden="1"/>
    </xf>
    <xf numFmtId="43" fontId="6" fillId="33" borderId="10" xfId="0" applyNumberFormat="1" applyFont="1" applyFill="1" applyBorder="1" applyAlignment="1" applyProtection="1">
      <alignment horizontal="center" vertical="center"/>
      <protection locked="0"/>
    </xf>
    <xf numFmtId="0" fontId="6" fillId="33" borderId="22" xfId="0" applyFont="1" applyFill="1" applyBorder="1" applyAlignment="1" applyProtection="1">
      <alignment vertical="top" wrapText="1"/>
      <protection hidden="1"/>
    </xf>
    <xf numFmtId="0" fontId="6" fillId="33" borderId="15" xfId="0" applyFont="1" applyFill="1" applyBorder="1" applyAlignment="1" applyProtection="1">
      <alignment vertical="top" wrapText="1"/>
      <protection hidden="1"/>
    </xf>
    <xf numFmtId="0" fontId="6" fillId="33" borderId="20" xfId="0" applyFont="1" applyFill="1" applyBorder="1" applyAlignment="1" applyProtection="1">
      <alignment horizontal="center" vertical="center" wrapText="1"/>
      <protection hidden="1"/>
    </xf>
    <xf numFmtId="0" fontId="6" fillId="33" borderId="20" xfId="0" applyFont="1" applyFill="1" applyBorder="1" applyAlignment="1" applyProtection="1">
      <alignment horizontal="center" vertical="center"/>
      <protection hidden="1"/>
    </xf>
    <xf numFmtId="0" fontId="0" fillId="33" borderId="22" xfId="0" applyFill="1" applyBorder="1" applyAlignment="1" applyProtection="1">
      <alignment/>
      <protection hidden="1"/>
    </xf>
    <xf numFmtId="0" fontId="0" fillId="33" borderId="15" xfId="0" applyFill="1" applyBorder="1" applyAlignment="1" applyProtection="1">
      <alignment/>
      <protection hidden="1"/>
    </xf>
    <xf numFmtId="0" fontId="6" fillId="33" borderId="10" xfId="0" applyFont="1" applyFill="1" applyBorder="1" applyAlignment="1" applyProtection="1">
      <alignment horizontal="center" vertical="center"/>
      <protection hidden="1"/>
    </xf>
    <xf numFmtId="0" fontId="3" fillId="33" borderId="0" xfId="0" applyFont="1" applyFill="1" applyAlignment="1" applyProtection="1" quotePrefix="1">
      <alignment horizontal="center"/>
      <protection locked="0"/>
    </xf>
    <xf numFmtId="0" fontId="3" fillId="33" borderId="0" xfId="0" applyFont="1" applyFill="1" applyAlignment="1" applyProtection="1">
      <alignment horizontal="center"/>
      <protection locked="0"/>
    </xf>
    <xf numFmtId="0" fontId="6" fillId="33" borderId="0" xfId="0" applyFont="1" applyFill="1" applyAlignment="1" applyProtection="1">
      <alignment horizontal="justify" vertical="center" wrapText="1"/>
      <protection hidden="1"/>
    </xf>
    <xf numFmtId="0" fontId="6" fillId="33" borderId="0" xfId="0" applyFont="1" applyFill="1" applyAlignment="1" applyProtection="1">
      <alignment/>
      <protection hidden="1"/>
    </xf>
    <xf numFmtId="0" fontId="0" fillId="33" borderId="16" xfId="0" applyFill="1" applyBorder="1" applyAlignment="1" applyProtection="1">
      <alignment/>
      <protection hidden="1"/>
    </xf>
    <xf numFmtId="0" fontId="12" fillId="33" borderId="13" xfId="0" applyFont="1" applyFill="1" applyBorder="1" applyAlignment="1" applyProtection="1">
      <alignment horizontal="center" vertical="center" wrapText="1"/>
      <protection hidden="1"/>
    </xf>
    <xf numFmtId="0" fontId="12" fillId="33" borderId="20" xfId="0" applyFont="1" applyFill="1" applyBorder="1" applyAlignment="1" applyProtection="1" quotePrefix="1">
      <alignment horizontal="center" vertical="center" wrapText="1"/>
      <protection hidden="1"/>
    </xf>
    <xf numFmtId="181" fontId="12" fillId="33" borderId="20" xfId="0" applyNumberFormat="1" applyFont="1" applyFill="1" applyBorder="1" applyAlignment="1" applyProtection="1" quotePrefix="1">
      <alignment horizontal="center" vertical="center" shrinkToFit="1"/>
      <protection hidden="1"/>
    </xf>
    <xf numFmtId="181" fontId="12" fillId="33" borderId="15" xfId="0" applyNumberFormat="1" applyFont="1" applyFill="1" applyBorder="1" applyAlignment="1" applyProtection="1">
      <alignment horizontal="center" vertical="center" shrinkToFit="1"/>
      <protection hidden="1"/>
    </xf>
    <xf numFmtId="0" fontId="0" fillId="32" borderId="0" xfId="0" applyFill="1" applyAlignment="1" applyProtection="1">
      <alignment/>
      <protection hidden="1"/>
    </xf>
    <xf numFmtId="0" fontId="12" fillId="33" borderId="10" xfId="52" applyFont="1" applyFill="1" applyBorder="1" applyAlignment="1" applyProtection="1">
      <alignment horizontal="center" vertical="center" wrapText="1"/>
      <protection hidden="1"/>
    </xf>
    <xf numFmtId="0" fontId="12" fillId="33" borderId="10" xfId="52" applyFont="1" applyFill="1" applyBorder="1" applyAlignment="1" applyProtection="1" quotePrefix="1">
      <alignment horizontal="center" vertical="center" wrapText="1"/>
      <protection hidden="1"/>
    </xf>
    <xf numFmtId="177" fontId="7" fillId="33" borderId="18" xfId="57" applyNumberFormat="1" applyFont="1" applyFill="1" applyBorder="1" applyAlignment="1" applyProtection="1" quotePrefix="1">
      <alignment horizontal="right" vertical="center"/>
      <protection hidden="1"/>
    </xf>
    <xf numFmtId="177" fontId="7" fillId="33" borderId="16" xfId="57" applyNumberFormat="1" applyFont="1" applyFill="1" applyBorder="1" applyAlignment="1" applyProtection="1" quotePrefix="1">
      <alignment horizontal="right" vertical="center"/>
      <protection hidden="1"/>
    </xf>
    <xf numFmtId="178" fontId="7" fillId="33" borderId="19" xfId="57" applyNumberFormat="1" applyFont="1" applyFill="1" applyBorder="1" applyAlignment="1" applyProtection="1" quotePrefix="1">
      <alignment horizontal="left" vertical="center"/>
      <protection hidden="1"/>
    </xf>
    <xf numFmtId="178" fontId="7" fillId="33" borderId="21" xfId="57" applyNumberFormat="1" applyFont="1" applyFill="1" applyBorder="1" applyAlignment="1" applyProtection="1" quotePrefix="1">
      <alignment horizontal="left" vertical="center"/>
      <protection hidden="1"/>
    </xf>
    <xf numFmtId="2" fontId="8" fillId="33" borderId="18" xfId="52" applyNumberFormat="1" applyFont="1" applyFill="1" applyBorder="1" applyAlignment="1" applyProtection="1">
      <alignment horizontal="center" vertical="center" wrapText="1"/>
      <protection hidden="1"/>
    </xf>
    <xf numFmtId="2" fontId="8" fillId="33" borderId="16" xfId="52" applyNumberFormat="1"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37" fillId="33" borderId="18" xfId="52" applyFont="1" applyFill="1" applyBorder="1" applyAlignment="1" applyProtection="1">
      <alignment horizontal="center" vertical="center" wrapText="1"/>
      <protection hidden="1"/>
    </xf>
    <xf numFmtId="0" fontId="37" fillId="33" borderId="16" xfId="52" applyFont="1" applyFill="1" applyBorder="1" applyAlignment="1" applyProtection="1">
      <alignment horizontal="center" vertical="center" wrapText="1"/>
      <protection hidden="1"/>
    </xf>
    <xf numFmtId="0" fontId="32" fillId="33" borderId="0" xfId="52" applyFont="1" applyFill="1" applyBorder="1" applyAlignment="1" applyProtection="1" quotePrefix="1">
      <alignment horizontal="center" wrapText="1"/>
      <protection hidden="1"/>
    </xf>
    <xf numFmtId="0" fontId="0" fillId="33" borderId="11" xfId="0" applyFill="1" applyBorder="1" applyAlignment="1" applyProtection="1">
      <alignment horizontal="center" vertical="center"/>
      <protection hidden="1"/>
    </xf>
    <xf numFmtId="0" fontId="0" fillId="33" borderId="12" xfId="0" applyFill="1" applyBorder="1" applyAlignment="1" applyProtection="1">
      <alignment horizontal="center" vertical="center"/>
      <protection hidden="1"/>
    </xf>
    <xf numFmtId="0" fontId="12" fillId="33" borderId="17" xfId="52" applyFont="1" applyFill="1" applyBorder="1" applyAlignment="1" applyProtection="1">
      <alignment horizontal="center" vertical="center" wrapText="1"/>
      <protection hidden="1"/>
    </xf>
    <xf numFmtId="0" fontId="12" fillId="33" borderId="24" xfId="52" applyFont="1" applyFill="1" applyBorder="1" applyAlignment="1" applyProtection="1">
      <alignment horizontal="center" vertical="center" wrapText="1"/>
      <protection hidden="1"/>
    </xf>
    <xf numFmtId="49" fontId="8" fillId="33" borderId="18" xfId="52" applyNumberFormat="1" applyFont="1" applyFill="1" applyBorder="1" applyAlignment="1" applyProtection="1">
      <alignment horizontal="left" vertical="center" wrapText="1"/>
      <protection hidden="1"/>
    </xf>
    <xf numFmtId="49" fontId="8" fillId="33" borderId="16" xfId="52" applyNumberFormat="1" applyFont="1" applyFill="1" applyBorder="1" applyAlignment="1" applyProtection="1">
      <alignment horizontal="left" vertical="center" wrapText="1"/>
      <protection hidden="1"/>
    </xf>
    <xf numFmtId="0" fontId="47"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50"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6" fillId="33" borderId="0" xfId="0" applyFont="1" applyFill="1" applyAlignment="1" quotePrefix="1">
      <alignment horizontal="left"/>
    </xf>
    <xf numFmtId="0" fontId="6" fillId="33" borderId="0" xfId="0" applyFont="1" applyFill="1" applyAlignment="1">
      <alignment/>
    </xf>
    <xf numFmtId="0" fontId="6" fillId="33" borderId="0" xfId="0" applyFont="1" applyFill="1" applyAlignment="1" quotePrefix="1">
      <alignment horizontal="left" wrapText="1"/>
    </xf>
    <xf numFmtId="0" fontId="6" fillId="33" borderId="0" xfId="0" applyFont="1" applyFill="1" applyAlignment="1">
      <alignment wrapText="1"/>
    </xf>
    <xf numFmtId="0" fontId="32" fillId="33" borderId="0" xfId="0" applyFont="1" applyFill="1" applyAlignment="1" quotePrefix="1">
      <alignment horizontal="center" wrapText="1"/>
    </xf>
    <xf numFmtId="0" fontId="6" fillId="33" borderId="11" xfId="0" applyFont="1" applyFill="1" applyBorder="1" applyAlignment="1" quotePrefix="1">
      <alignment horizontal="left" vertical="top" wrapText="1"/>
    </xf>
    <xf numFmtId="0" fontId="6" fillId="33" borderId="13" xfId="0" applyFont="1" applyFill="1" applyBorder="1" applyAlignment="1" quotePrefix="1">
      <alignment horizontal="left" vertical="top" wrapText="1"/>
    </xf>
    <xf numFmtId="0" fontId="6" fillId="33" borderId="42" xfId="0" applyFont="1" applyFill="1" applyBorder="1" applyAlignment="1" quotePrefix="1">
      <alignment horizontal="left" vertical="top" wrapText="1"/>
    </xf>
    <xf numFmtId="0" fontId="6" fillId="33" borderId="12" xfId="0" applyFont="1" applyFill="1" applyBorder="1" applyAlignment="1" quotePrefix="1">
      <alignment horizontal="left" vertical="top" wrapText="1"/>
    </xf>
    <xf numFmtId="0" fontId="61" fillId="33" borderId="0" xfId="0" applyFont="1" applyFill="1" applyAlignment="1">
      <alignment horizontal="center"/>
    </xf>
    <xf numFmtId="0" fontId="32" fillId="33" borderId="10" xfId="0" applyFont="1" applyFill="1" applyBorder="1" applyAlignment="1">
      <alignment horizontal="center" vertical="top" wrapText="1"/>
    </xf>
    <xf numFmtId="0" fontId="50" fillId="33" borderId="0" xfId="0" applyFont="1" applyFill="1" applyAlignment="1">
      <alignment/>
    </xf>
    <xf numFmtId="0" fontId="62" fillId="33" borderId="0" xfId="0" applyFont="1" applyFill="1" applyAlignment="1">
      <alignment horizontal="center"/>
    </xf>
    <xf numFmtId="0" fontId="7" fillId="33" borderId="0" xfId="0" applyFont="1" applyFill="1" applyAlignment="1" quotePrefix="1">
      <alignment horizontal="center"/>
    </xf>
    <xf numFmtId="0" fontId="7" fillId="33" borderId="0" xfId="0" applyFont="1" applyFill="1" applyAlignment="1">
      <alignment horizontal="center"/>
    </xf>
    <xf numFmtId="0" fontId="6" fillId="33"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аланс 2008 v8-0" xfId="52"/>
    <cellStyle name="Обычный_Формы"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0">
    <dxf>
      <font>
        <color indexed="41"/>
      </font>
    </dxf>
    <dxf>
      <font>
        <color indexed="41"/>
      </font>
    </dxf>
    <dxf>
      <font>
        <color indexed="9"/>
      </font>
    </dxf>
    <dxf>
      <font>
        <color auto="1"/>
      </font>
      <fill>
        <patternFill>
          <bgColor indexed="13"/>
        </patternFill>
      </fill>
    </dxf>
    <dxf>
      <font>
        <color auto="1"/>
      </font>
      <fill>
        <patternFill>
          <bgColor indexed="13"/>
        </patternFill>
      </fill>
    </dxf>
    <dxf>
      <font>
        <b/>
        <i val="0"/>
        <color indexed="16"/>
      </font>
    </dxf>
    <dxf>
      <font>
        <color indexed="9"/>
      </font>
    </dxf>
    <dxf>
      <font>
        <color auto="1"/>
      </font>
      <fill>
        <patternFill>
          <bgColor indexed="13"/>
        </patternFill>
      </fill>
    </dxf>
    <dxf>
      <font>
        <color auto="1"/>
      </font>
      <fill>
        <patternFill>
          <bgColor indexed="13"/>
        </patternFill>
      </fill>
    </dxf>
    <dxf>
      <fill>
        <patternFill>
          <bgColor indexed="13"/>
        </patternFill>
      </fill>
    </dxf>
    <dxf>
      <font>
        <color indexed="9"/>
      </font>
    </dxf>
    <dxf>
      <font>
        <color indexed="22"/>
      </font>
      <fill>
        <patternFill patternType="solid">
          <bgColor indexed="22"/>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indexed="16"/>
      </font>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rgb="FFFFFF00"/>
        </patternFill>
      </fill>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
      <font>
        <color auto="1"/>
      </font>
      <fill>
        <patternFill>
          <bgColor rgb="FFFFFF00"/>
        </patternFill>
      </fill>
      <border/>
    </dxf>
    <dxf>
      <font>
        <b/>
        <i val="0"/>
        <color rgb="FF80000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81"/>
          <c:y val="0.09575"/>
          <c:w val="0.83425"/>
          <c:h val="0.883"/>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44001840"/>
        <c:axId val="60472241"/>
        <c:axId val="7379258"/>
      </c:bar3DChart>
      <c:catAx>
        <c:axId val="44001840"/>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60472241"/>
        <c:crosses val="autoZero"/>
        <c:auto val="0"/>
        <c:lblOffset val="100"/>
        <c:tickLblSkip val="1"/>
        <c:noMultiLvlLbl val="0"/>
      </c:catAx>
      <c:valAx>
        <c:axId val="60472241"/>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1375"/>
              <c:y val="0.01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01840"/>
        <c:crossesAt val="1"/>
        <c:crossBetween val="between"/>
        <c:dispUnits/>
      </c:valAx>
      <c:serAx>
        <c:axId val="73792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0472241"/>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575"/>
          <c:y val="0.1575"/>
          <c:w val="0.6795"/>
          <c:h val="0.808"/>
        </c:manualLayout>
      </c:layout>
      <c:bar3DChart>
        <c:barDir val="col"/>
        <c:grouping val="clustered"/>
        <c:varyColors val="0"/>
        <c:ser>
          <c:idx val="0"/>
          <c:order val="0"/>
          <c:tx>
            <c:v>К3</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er>
          <c:idx val="1"/>
          <c:order val="1"/>
          <c:tx>
            <c:v>максимально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hape val="box"/>
        <c:axId val="66413323"/>
        <c:axId val="60848996"/>
      </c:bar3DChart>
      <c:catAx>
        <c:axId val="664133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0848996"/>
        <c:crosses val="autoZero"/>
        <c:auto val="1"/>
        <c:lblOffset val="100"/>
        <c:tickLblSkip val="1"/>
        <c:noMultiLvlLbl val="0"/>
      </c:catAx>
      <c:valAx>
        <c:axId val="608489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13323"/>
        <c:crossesAt val="1"/>
        <c:crossBetween val="between"/>
        <c:dispUnits/>
      </c:valAx>
      <c:spPr>
        <a:noFill/>
        <a:ln>
          <a:noFill/>
        </a:ln>
      </c:spPr>
    </c:plotArea>
    <c:legend>
      <c:legendPos val="r"/>
      <c:layout>
        <c:manualLayout>
          <c:xMode val="edge"/>
          <c:yMode val="edge"/>
          <c:x val="0.71175"/>
          <c:y val="0.47"/>
          <c:w val="0.2785"/>
          <c:h val="0.2062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15"/>
          <c:y val="0.183"/>
          <c:w val="0.69175"/>
          <c:h val="0.78225"/>
        </c:manualLayout>
      </c:layout>
      <c:bar3DChart>
        <c:barDir val="col"/>
        <c:grouping val="clustered"/>
        <c:varyColors val="0"/>
        <c:ser>
          <c:idx val="0"/>
          <c:order val="0"/>
          <c:tx>
            <c:v>К2</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hape val="box"/>
        <c:axId val="10770053"/>
        <c:axId val="29821614"/>
      </c:bar3DChart>
      <c:catAx>
        <c:axId val="107700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29821614"/>
        <c:crosses val="autoZero"/>
        <c:auto val="1"/>
        <c:lblOffset val="100"/>
        <c:tickLblSkip val="1"/>
        <c:noMultiLvlLbl val="0"/>
      </c:catAx>
      <c:valAx>
        <c:axId val="298216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70053"/>
        <c:crossesAt val="1"/>
        <c:crossBetween val="between"/>
        <c:dispUnits/>
      </c:valAx>
      <c:spPr>
        <a:noFill/>
        <a:ln>
          <a:noFill/>
        </a:ln>
      </c:spPr>
    </c:plotArea>
    <c:legend>
      <c:legendPos val="r"/>
      <c:layout>
        <c:manualLayout>
          <c:xMode val="edge"/>
          <c:yMode val="edge"/>
          <c:x val="0.71825"/>
          <c:y val="0.4895"/>
          <c:w val="0.272"/>
          <c:h val="0.20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625"/>
          <c:y val="0.1765"/>
          <c:w val="0.6255"/>
          <c:h val="0.76575"/>
        </c:manualLayout>
      </c:layout>
      <c:bar3DChart>
        <c:barDir val="col"/>
        <c:grouping val="clustered"/>
        <c:varyColors val="0"/>
        <c:ser>
          <c:idx val="0"/>
          <c:order val="0"/>
          <c:tx>
            <c:v>К1</c:v>
          </c:tx>
          <c:spPr>
            <a:solidFill>
              <a:srgbClr val="FF99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hape val="box"/>
        <c:axId val="67067935"/>
        <c:axId val="66740504"/>
      </c:bar3DChart>
      <c:catAx>
        <c:axId val="670679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66740504"/>
        <c:crosses val="autoZero"/>
        <c:auto val="1"/>
        <c:lblOffset val="100"/>
        <c:tickLblSkip val="1"/>
        <c:noMultiLvlLbl val="0"/>
      </c:catAx>
      <c:valAx>
        <c:axId val="667405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7067935"/>
        <c:crossesAt val="1"/>
        <c:crossBetween val="between"/>
        <c:dispUnits/>
      </c:valAx>
      <c:spPr>
        <a:noFill/>
        <a:ln>
          <a:noFill/>
        </a:ln>
      </c:spPr>
    </c:plotArea>
    <c:legend>
      <c:legendPos val="r"/>
      <c:layout>
        <c:manualLayout>
          <c:xMode val="edge"/>
          <c:yMode val="edge"/>
          <c:x val="0.732"/>
          <c:y val="0.44725"/>
          <c:w val="0.26"/>
          <c:h val="0.208"/>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
          <c:y val="0.056"/>
          <c:w val="0.782"/>
          <c:h val="0.875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63793625"/>
        <c:axId val="37271714"/>
      </c:bar3DChart>
      <c:catAx>
        <c:axId val="63793625"/>
        <c:scaling>
          <c:orientation val="minMax"/>
        </c:scaling>
        <c:axPos val="b"/>
        <c:delete val="0"/>
        <c:numFmt formatCode="General" sourceLinked="1"/>
        <c:majorTickMark val="out"/>
        <c:minorTickMark val="none"/>
        <c:tickLblPos val="low"/>
        <c:spPr>
          <a:ln w="3175">
            <a:solidFill>
              <a:srgbClr val="000000"/>
            </a:solidFill>
          </a:ln>
        </c:spPr>
        <c:crossAx val="37271714"/>
        <c:crosses val="autoZero"/>
        <c:auto val="0"/>
        <c:lblOffset val="100"/>
        <c:tickLblSkip val="1"/>
        <c:noMultiLvlLbl val="0"/>
      </c:catAx>
      <c:valAx>
        <c:axId val="37271714"/>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475"/>
              <c:y val="0.01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793625"/>
        <c:crossesAt val="1"/>
        <c:crossBetween val="between"/>
        <c:dispUnits/>
      </c:valAx>
      <c:spPr>
        <a:noFill/>
        <a:ln>
          <a:noFill/>
        </a:ln>
      </c:spPr>
    </c:plotArea>
    <c:legend>
      <c:legendPos val="r"/>
      <c:layout>
        <c:manualLayout>
          <c:xMode val="edge"/>
          <c:yMode val="edge"/>
          <c:x val="0.7845"/>
          <c:y val="0.381"/>
          <c:w val="0.20475"/>
          <c:h val="0.1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1525"/>
          <c:y val="0.185"/>
          <c:w val="0.68425"/>
          <c:h val="0.697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67009971"/>
        <c:axId val="66218828"/>
      </c:lineChart>
      <c:catAx>
        <c:axId val="670099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6218828"/>
        <c:crosses val="autoZero"/>
        <c:auto val="0"/>
        <c:lblOffset val="100"/>
        <c:tickLblSkip val="1"/>
        <c:noMultiLvlLbl val="0"/>
      </c:catAx>
      <c:valAx>
        <c:axId val="662188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67009971"/>
        <c:crossesAt val="1"/>
        <c:crossBetween val="between"/>
        <c:dispUnits/>
      </c:valAx>
      <c:spPr>
        <a:noFill/>
        <a:ln w="12700">
          <a:solidFill>
            <a:srgbClr val="000000"/>
          </a:solidFill>
        </a:ln>
      </c:spPr>
    </c:plotArea>
    <c:legend>
      <c:legendPos val="r"/>
      <c:layout>
        <c:manualLayout>
          <c:xMode val="edge"/>
          <c:yMode val="edge"/>
          <c:x val="0.74225"/>
          <c:y val="0.24275"/>
          <c:w val="0.25775"/>
          <c:h val="0.13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
          <c:y val="0.098"/>
          <c:w val="0.77625"/>
          <c:h val="0.86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59098541"/>
        <c:axId val="62124822"/>
      </c:bar3DChart>
      <c:catAx>
        <c:axId val="59098541"/>
        <c:scaling>
          <c:orientation val="minMax"/>
        </c:scaling>
        <c:axPos val="b"/>
        <c:delete val="0"/>
        <c:numFmt formatCode="General" sourceLinked="1"/>
        <c:majorTickMark val="out"/>
        <c:minorTickMark val="none"/>
        <c:tickLblPos val="low"/>
        <c:spPr>
          <a:ln w="3175">
            <a:solidFill>
              <a:srgbClr val="000000"/>
            </a:solidFill>
          </a:ln>
        </c:spPr>
        <c:crossAx val="62124822"/>
        <c:crosses val="autoZero"/>
        <c:auto val="0"/>
        <c:lblOffset val="100"/>
        <c:tickLblSkip val="1"/>
        <c:noMultiLvlLbl val="0"/>
      </c:catAx>
      <c:valAx>
        <c:axId val="62124822"/>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2025"/>
              <c:y val="0.02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98541"/>
        <c:crossesAt val="1"/>
        <c:crossBetween val="between"/>
        <c:dispUnits/>
      </c:valAx>
      <c:spPr>
        <a:noFill/>
        <a:ln>
          <a:noFill/>
        </a:ln>
      </c:spPr>
    </c:plotArea>
    <c:legend>
      <c:legendPos val="r"/>
      <c:layout>
        <c:manualLayout>
          <c:xMode val="edge"/>
          <c:yMode val="edge"/>
          <c:x val="0.77475"/>
          <c:y val="0.494"/>
          <c:w val="0.219"/>
          <c:h val="0.10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65"/>
          <c:y val="0.16625"/>
          <c:w val="0.70925"/>
          <c:h val="0.7197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22252487"/>
        <c:axId val="66054656"/>
      </c:lineChart>
      <c:catAx>
        <c:axId val="22252487"/>
        <c:scaling>
          <c:orientation val="minMax"/>
        </c:scaling>
        <c:axPos val="b"/>
        <c:delete val="0"/>
        <c:numFmt formatCode="General" sourceLinked="1"/>
        <c:majorTickMark val="out"/>
        <c:minorTickMark val="none"/>
        <c:tickLblPos val="nextTo"/>
        <c:spPr>
          <a:ln w="3175">
            <a:solidFill>
              <a:srgbClr val="000000"/>
            </a:solidFill>
          </a:ln>
        </c:spPr>
        <c:crossAx val="66054656"/>
        <c:crosses val="autoZero"/>
        <c:auto val="0"/>
        <c:lblOffset val="100"/>
        <c:tickLblSkip val="1"/>
        <c:noMultiLvlLbl val="0"/>
      </c:catAx>
      <c:valAx>
        <c:axId val="660546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52487"/>
        <c:crossesAt val="1"/>
        <c:crossBetween val="between"/>
        <c:dispUnits/>
      </c:valAx>
      <c:spPr>
        <a:noFill/>
        <a:ln w="12700">
          <a:solidFill>
            <a:srgbClr val="000000"/>
          </a:solidFill>
        </a:ln>
      </c:spPr>
    </c:plotArea>
    <c:legend>
      <c:legendPos val="r"/>
      <c:layout>
        <c:manualLayout>
          <c:xMode val="edge"/>
          <c:yMode val="edge"/>
          <c:x val="0.74225"/>
          <c:y val="0.38625"/>
          <c:w val="0.25"/>
          <c:h val="0.15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4</xdr:row>
      <xdr:rowOff>390525</xdr:rowOff>
    </xdr:from>
    <xdr:to>
      <xdr:col>0</xdr:col>
      <xdr:colOff>5495925</xdr:colOff>
      <xdr:row>4</xdr:row>
      <xdr:rowOff>657225</xdr:rowOff>
    </xdr:to>
    <xdr:pic>
      <xdr:nvPicPr>
        <xdr:cNvPr id="1" name="Picture 3"/>
        <xdr:cNvPicPr preferRelativeResize="1">
          <a:picLocks noChangeAspect="1"/>
        </xdr:cNvPicPr>
      </xdr:nvPicPr>
      <xdr:blipFill>
        <a:blip r:embed="rId1"/>
        <a:stretch>
          <a:fillRect/>
        </a:stretch>
      </xdr:blipFill>
      <xdr:spPr>
        <a:xfrm>
          <a:off x="5200650" y="3876675"/>
          <a:ext cx="295275" cy="266700"/>
        </a:xfrm>
        <a:prstGeom prst="rect">
          <a:avLst/>
        </a:prstGeom>
        <a:noFill/>
        <a:ln w="1" cmpd="sng">
          <a:noFill/>
        </a:ln>
      </xdr:spPr>
    </xdr:pic>
    <xdr:clientData/>
  </xdr:twoCellAnchor>
  <xdr:twoCellAnchor editAs="oneCell">
    <xdr:from>
      <xdr:col>0</xdr:col>
      <xdr:colOff>5743575</xdr:colOff>
      <xdr:row>4</xdr:row>
      <xdr:rowOff>371475</xdr:rowOff>
    </xdr:from>
    <xdr:to>
      <xdr:col>0</xdr:col>
      <xdr:colOff>6038850</xdr:colOff>
      <xdr:row>4</xdr:row>
      <xdr:rowOff>638175</xdr:rowOff>
    </xdr:to>
    <xdr:pic>
      <xdr:nvPicPr>
        <xdr:cNvPr id="2" name="Picture 4"/>
        <xdr:cNvPicPr preferRelativeResize="1">
          <a:picLocks noChangeAspect="1"/>
        </xdr:cNvPicPr>
      </xdr:nvPicPr>
      <xdr:blipFill>
        <a:blip r:embed="rId2"/>
        <a:stretch>
          <a:fillRect/>
        </a:stretch>
      </xdr:blipFill>
      <xdr:spPr>
        <a:xfrm>
          <a:off x="5743575" y="3857625"/>
          <a:ext cx="295275" cy="266700"/>
        </a:xfrm>
        <a:prstGeom prst="rect">
          <a:avLst/>
        </a:prstGeom>
        <a:noFill/>
        <a:ln w="1" cmpd="sng">
          <a:noFill/>
        </a:ln>
      </xdr:spPr>
    </xdr:pic>
    <xdr:clientData/>
  </xdr:twoCellAnchor>
  <xdr:twoCellAnchor>
    <xdr:from>
      <xdr:col>3</xdr:col>
      <xdr:colOff>9525</xdr:colOff>
      <xdr:row>6</xdr:row>
      <xdr:rowOff>352425</xdr:rowOff>
    </xdr:from>
    <xdr:to>
      <xdr:col>11</xdr:col>
      <xdr:colOff>247650</xdr:colOff>
      <xdr:row>9</xdr:row>
      <xdr:rowOff>19050</xdr:rowOff>
    </xdr:to>
    <xdr:sp>
      <xdr:nvSpPr>
        <xdr:cNvPr id="3" name="Rectangle 21"/>
        <xdr:cNvSpPr>
          <a:spLocks/>
        </xdr:cNvSpPr>
      </xdr:nvSpPr>
      <xdr:spPr>
        <a:xfrm>
          <a:off x="7677150" y="4991100"/>
          <a:ext cx="5800725"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Excel-2007:</a:t>
          </a:r>
          <a:r>
            <a:rPr lang="en-US" cap="none" sz="1000" b="0" i="0" u="none" baseline="0">
              <a:solidFill>
                <a:srgbClr val="000000"/>
              </a:solidFill>
            </a:rPr>
            <a:t>
</a:t>
          </a:r>
          <a:r>
            <a:rPr lang="en-US" cap="none" sz="1000" b="0" i="0" u="none" baseline="0">
              <a:solidFill>
                <a:srgbClr val="000000"/>
              </a:solidFill>
            </a:rPr>
            <a:t>выбрать кнопку "Office"  → "Параметры 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И обязательно сохранить данную форму с поддержкой макросов:
</a:t>
          </a:r>
          <a:r>
            <a:rPr lang="en-US" cap="none" sz="1000" b="0" i="0" u="none" baseline="0">
              <a:solidFill>
                <a:srgbClr val="000000"/>
              </a:solidFill>
            </a:rPr>
            <a:t> Кнопка "Office"→ Сохранить как →Книга Excel с поддержкой макросов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Chart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37</xdr:row>
      <xdr:rowOff>28575</xdr:rowOff>
    </xdr:from>
    <xdr:to>
      <xdr:col>7</xdr:col>
      <xdr:colOff>409575</xdr:colOff>
      <xdr:row>67</xdr:row>
      <xdr:rowOff>9525</xdr:rowOff>
    </xdr:to>
    <xdr:graphicFrame>
      <xdr:nvGraphicFramePr>
        <xdr:cNvPr id="1" name="Диаграмма 1"/>
        <xdr:cNvGraphicFramePr/>
      </xdr:nvGraphicFramePr>
      <xdr:xfrm>
        <a:off x="190500" y="8620125"/>
        <a:ext cx="7058025"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69</xdr:row>
      <xdr:rowOff>66675</xdr:rowOff>
    </xdr:from>
    <xdr:to>
      <xdr:col>7</xdr:col>
      <xdr:colOff>180975</xdr:colOff>
      <xdr:row>90</xdr:row>
      <xdr:rowOff>47625</xdr:rowOff>
    </xdr:to>
    <xdr:graphicFrame>
      <xdr:nvGraphicFramePr>
        <xdr:cNvPr id="2" name="Диаграмма 2"/>
        <xdr:cNvGraphicFramePr/>
      </xdr:nvGraphicFramePr>
      <xdr:xfrm>
        <a:off x="304800" y="13611225"/>
        <a:ext cx="6715125" cy="3381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8</xdr:col>
      <xdr:colOff>0</xdr:colOff>
      <xdr:row>70</xdr:row>
      <xdr:rowOff>57150</xdr:rowOff>
    </xdr:to>
    <xdr:graphicFrame>
      <xdr:nvGraphicFramePr>
        <xdr:cNvPr id="1" name="Диаграмма 1"/>
        <xdr:cNvGraphicFramePr/>
      </xdr:nvGraphicFramePr>
      <xdr:xfrm>
        <a:off x="0" y="829627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0</xdr:rowOff>
    </xdr:from>
    <xdr:to>
      <xdr:col>8</xdr:col>
      <xdr:colOff>0</xdr:colOff>
      <xdr:row>99</xdr:row>
      <xdr:rowOff>123825</xdr:rowOff>
    </xdr:to>
    <xdr:graphicFrame>
      <xdr:nvGraphicFramePr>
        <xdr:cNvPr id="2" name="Диаграмма 2"/>
        <xdr:cNvGraphicFramePr/>
      </xdr:nvGraphicFramePr>
      <xdr:xfrm>
        <a:off x="0" y="1252537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0"/>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0"/>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0"/>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7.vml" /><Relationship Id="rId13" Type="http://schemas.openxmlformats.org/officeDocument/2006/relationships/drawing" Target="../drawings/drawing3.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L38"/>
  <sheetViews>
    <sheetView zoomScaleSheetLayoutView="100" zoomScalePageLayoutView="0" workbookViewId="0" topLeftCell="A7">
      <selection activeCell="A1" sqref="A1"/>
    </sheetView>
  </sheetViews>
  <sheetFormatPr defaultColWidth="9.00390625" defaultRowHeight="12.75"/>
  <cols>
    <col min="1" max="1" width="82.375" style="1" customWidth="1"/>
    <col min="2" max="16384" width="9.125" style="1" customWidth="1"/>
  </cols>
  <sheetData>
    <row r="1" spans="1:12" ht="44.25" customHeight="1">
      <c r="A1" s="423" t="s">
        <v>841</v>
      </c>
      <c r="C1" s="479" t="s">
        <v>405</v>
      </c>
      <c r="D1" s="479"/>
      <c r="E1" s="479"/>
      <c r="F1" s="479"/>
      <c r="G1" s="479"/>
      <c r="H1" s="479"/>
      <c r="I1" s="479"/>
      <c r="J1" s="479"/>
      <c r="K1" s="479"/>
      <c r="L1" s="479"/>
    </row>
    <row r="2" spans="1:12" ht="159.75" customHeight="1">
      <c r="A2" s="113" t="s">
        <v>43</v>
      </c>
      <c r="C2" s="479"/>
      <c r="D2" s="479"/>
      <c r="E2" s="479"/>
      <c r="F2" s="479"/>
      <c r="G2" s="479"/>
      <c r="H2" s="479"/>
      <c r="I2" s="479"/>
      <c r="J2" s="479"/>
      <c r="K2" s="479"/>
      <c r="L2" s="479"/>
    </row>
    <row r="3" spans="1:12" ht="35.25" customHeight="1">
      <c r="A3" s="74" t="s">
        <v>38</v>
      </c>
      <c r="C3" s="479"/>
      <c r="D3" s="479"/>
      <c r="E3" s="479"/>
      <c r="F3" s="479"/>
      <c r="G3" s="479"/>
      <c r="H3" s="479"/>
      <c r="I3" s="479"/>
      <c r="J3" s="479"/>
      <c r="K3" s="479"/>
      <c r="L3" s="479"/>
    </row>
    <row r="4" spans="1:12" ht="35.25" customHeight="1">
      <c r="A4" s="74" t="s">
        <v>39</v>
      </c>
      <c r="C4" s="479"/>
      <c r="D4" s="479"/>
      <c r="E4" s="479"/>
      <c r="F4" s="479"/>
      <c r="G4" s="479"/>
      <c r="H4" s="479"/>
      <c r="I4" s="479"/>
      <c r="J4" s="479"/>
      <c r="K4" s="479"/>
      <c r="L4" s="479"/>
    </row>
    <row r="5" spans="1:12" ht="58.5" customHeight="1">
      <c r="A5" s="75" t="s">
        <v>54</v>
      </c>
      <c r="C5" s="480" t="s">
        <v>406</v>
      </c>
      <c r="D5" s="480"/>
      <c r="E5" s="480"/>
      <c r="F5" s="480"/>
      <c r="G5" s="480"/>
      <c r="H5" s="480"/>
      <c r="I5" s="480"/>
      <c r="J5" s="480"/>
      <c r="K5" s="480"/>
      <c r="L5" s="480"/>
    </row>
    <row r="6" spans="1:12" ht="32.25" customHeight="1">
      <c r="A6" s="74" t="s">
        <v>242</v>
      </c>
      <c r="C6" s="480"/>
      <c r="D6" s="480"/>
      <c r="E6" s="480"/>
      <c r="F6" s="480"/>
      <c r="G6" s="480"/>
      <c r="H6" s="480"/>
      <c r="I6" s="480"/>
      <c r="J6" s="480"/>
      <c r="K6" s="480"/>
      <c r="L6" s="480"/>
    </row>
    <row r="7" spans="1:3" ht="123" customHeight="1">
      <c r="A7" s="113" t="s">
        <v>40</v>
      </c>
      <c r="C7" s="386"/>
    </row>
    <row r="8" ht="88.5" customHeight="1">
      <c r="A8" s="75" t="s">
        <v>41</v>
      </c>
    </row>
    <row r="9" ht="33" customHeight="1">
      <c r="A9" s="74" t="s">
        <v>243</v>
      </c>
    </row>
    <row r="10" ht="111" customHeight="1">
      <c r="A10" s="112" t="s">
        <v>423</v>
      </c>
    </row>
    <row r="11" ht="49.5" customHeight="1">
      <c r="A11" s="385" t="s">
        <v>1178</v>
      </c>
    </row>
    <row r="12" ht="81" customHeight="1">
      <c r="A12" s="74" t="s">
        <v>244</v>
      </c>
    </row>
    <row r="13" ht="105.75" customHeight="1">
      <c r="A13" s="74" t="s">
        <v>42</v>
      </c>
    </row>
    <row r="14" ht="15">
      <c r="A14" s="73"/>
    </row>
    <row r="15" ht="15">
      <c r="A15" s="73"/>
    </row>
    <row r="16" ht="15">
      <c r="A16" s="73"/>
    </row>
    <row r="17" ht="15">
      <c r="A17" s="73"/>
    </row>
    <row r="18" ht="15">
      <c r="A18" s="73"/>
    </row>
    <row r="19" ht="15">
      <c r="A19" s="73"/>
    </row>
    <row r="20" ht="15">
      <c r="A20" s="73"/>
    </row>
    <row r="21" ht="15">
      <c r="A21" s="73"/>
    </row>
    <row r="22" ht="15">
      <c r="A22" s="73"/>
    </row>
    <row r="23" ht="15">
      <c r="A23" s="73"/>
    </row>
    <row r="24" ht="15">
      <c r="A24" s="73"/>
    </row>
    <row r="25" ht="15">
      <c r="A25" s="73"/>
    </row>
    <row r="26" ht="15">
      <c r="A26" s="73"/>
    </row>
    <row r="27" ht="15">
      <c r="A27" s="73"/>
    </row>
    <row r="28" ht="15">
      <c r="A28" s="73"/>
    </row>
    <row r="29" ht="15">
      <c r="A29" s="73"/>
    </row>
    <row r="30" ht="15">
      <c r="A30" s="73"/>
    </row>
    <row r="31" ht="15">
      <c r="A31" s="73"/>
    </row>
    <row r="32" ht="15">
      <c r="A32" s="73"/>
    </row>
    <row r="33" ht="15">
      <c r="A33" s="73"/>
    </row>
    <row r="34" ht="15">
      <c r="A34" s="73"/>
    </row>
    <row r="35" ht="15">
      <c r="A35" s="73"/>
    </row>
    <row r="36" ht="15">
      <c r="A36" s="73"/>
    </row>
    <row r="37" ht="15">
      <c r="A37" s="73"/>
    </row>
    <row r="38" ht="15">
      <c r="A38" s="73"/>
    </row>
  </sheetData>
  <sheetProtection formatCells="0" formatColumns="0" formatRows="0" insertColumns="0" insertRows="0" insertHyperlinks="0" deleteColumns="0" deleteRows="0" sort="0" autoFilter="0" pivotTables="0"/>
  <mergeCells count="2">
    <mergeCell ref="C1:L4"/>
    <mergeCell ref="C5:L6"/>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04"/>
  <sheetViews>
    <sheetView zoomScale="110" zoomScaleNormal="110" zoomScaleSheetLayoutView="100" zoomScalePageLayoutView="0" workbookViewId="0" topLeftCell="A91">
      <selection activeCell="A2" sqref="A2:H2"/>
    </sheetView>
  </sheetViews>
  <sheetFormatPr defaultColWidth="9.00390625" defaultRowHeight="12.75"/>
  <cols>
    <col min="1" max="1" width="4.25390625" style="20" customWidth="1"/>
    <col min="2" max="2" width="34.25390625" style="20" customWidth="1"/>
    <col min="3" max="3" width="10.125" style="20" customWidth="1"/>
    <col min="4" max="4" width="7.00390625" style="20" customWidth="1"/>
    <col min="5" max="5" width="10.25390625" style="20" customWidth="1"/>
    <col min="6" max="6" width="8.625" style="20" customWidth="1"/>
    <col min="7" max="7" width="10.375" style="20" customWidth="1"/>
    <col min="8" max="8" width="8.25390625" style="20" customWidth="1"/>
    <col min="9" max="9" width="9.125" style="20" customWidth="1"/>
    <col min="10" max="10" width="13.625" style="20" customWidth="1"/>
    <col min="11" max="11" width="14.00390625" style="20" customWidth="1"/>
    <col min="12" max="16384" width="9.125" style="20" customWidth="1"/>
  </cols>
  <sheetData>
    <row r="1" spans="1:8" ht="12.75">
      <c r="A1" s="19"/>
      <c r="B1" s="19"/>
      <c r="C1" s="19"/>
      <c r="D1" s="19"/>
      <c r="E1" s="19"/>
      <c r="F1" s="19"/>
      <c r="G1" s="19"/>
      <c r="H1" s="19"/>
    </row>
    <row r="2" spans="1:8" ht="14.25">
      <c r="A2" s="873" t="s">
        <v>379</v>
      </c>
      <c r="B2" s="874"/>
      <c r="C2" s="874"/>
      <c r="D2" s="874"/>
      <c r="E2" s="874"/>
      <c r="F2" s="874"/>
      <c r="G2" s="874"/>
      <c r="H2" s="874"/>
    </row>
    <row r="3" spans="1:8" ht="14.25">
      <c r="A3" s="857"/>
      <c r="B3" s="857"/>
      <c r="C3" s="857"/>
      <c r="D3" s="857"/>
      <c r="E3" s="857"/>
      <c r="F3" s="857"/>
      <c r="G3" s="857"/>
      <c r="H3" s="857"/>
    </row>
    <row r="4" spans="1:8" ht="12.75">
      <c r="A4" s="19"/>
      <c r="B4" s="19"/>
      <c r="C4" s="19"/>
      <c r="D4" s="19"/>
      <c r="E4" s="19"/>
      <c r="F4" s="19"/>
      <c r="G4" s="19"/>
      <c r="H4" s="19"/>
    </row>
    <row r="5" spans="1:8" ht="24" customHeight="1">
      <c r="A5" s="628" t="s">
        <v>1050</v>
      </c>
      <c r="B5" s="628" t="s">
        <v>321</v>
      </c>
      <c r="C5" s="846" t="s">
        <v>354</v>
      </c>
      <c r="D5" s="847"/>
      <c r="E5" s="847"/>
      <c r="F5" s="847"/>
      <c r="G5" s="847"/>
      <c r="H5" s="847"/>
    </row>
    <row r="6" spans="1:8" ht="23.25" customHeight="1">
      <c r="A6" s="878"/>
      <c r="B6" s="878"/>
      <c r="C6" s="880">
        <f>Баланс!F33</f>
        <v>44196</v>
      </c>
      <c r="D6" s="881"/>
      <c r="E6" s="880">
        <f>Баланс!G33</f>
        <v>43830</v>
      </c>
      <c r="F6" s="881"/>
      <c r="G6" s="846" t="s">
        <v>322</v>
      </c>
      <c r="H6" s="847"/>
    </row>
    <row r="7" spans="1:8" ht="42" customHeight="1">
      <c r="A7" s="629"/>
      <c r="B7" s="629"/>
      <c r="C7" s="24" t="s">
        <v>323</v>
      </c>
      <c r="D7" s="24" t="s">
        <v>325</v>
      </c>
      <c r="E7" s="24" t="s">
        <v>323</v>
      </c>
      <c r="F7" s="24" t="s">
        <v>325</v>
      </c>
      <c r="G7" s="24" t="s">
        <v>323</v>
      </c>
      <c r="H7" s="24" t="s">
        <v>325</v>
      </c>
    </row>
    <row r="8" spans="1:14" ht="12.75">
      <c r="A8" s="48">
        <v>1</v>
      </c>
      <c r="B8" s="48">
        <v>2</v>
      </c>
      <c r="C8" s="48">
        <v>3</v>
      </c>
      <c r="D8" s="48">
        <v>4</v>
      </c>
      <c r="E8" s="48">
        <v>5</v>
      </c>
      <c r="F8" s="48">
        <v>6</v>
      </c>
      <c r="G8" s="48">
        <v>7</v>
      </c>
      <c r="H8" s="48">
        <v>8</v>
      </c>
      <c r="I8" s="34"/>
      <c r="J8" s="34"/>
      <c r="K8" s="34"/>
      <c r="L8" s="34"/>
      <c r="M8" s="34"/>
      <c r="N8" s="34"/>
    </row>
    <row r="9" spans="1:14" ht="15" customHeight="1">
      <c r="A9" s="51" t="s">
        <v>702</v>
      </c>
      <c r="B9" s="64" t="s">
        <v>380</v>
      </c>
      <c r="C9" s="58">
        <f>Баланс!F78</f>
        <v>5433</v>
      </c>
      <c r="D9" s="67">
        <f aca="true" t="shared" si="0" ref="D9:D14">IF($C$21=0,0,C9/$C$21)</f>
        <v>0.9917853231106243</v>
      </c>
      <c r="E9" s="58">
        <f>Баланс!G78</f>
        <v>5456</v>
      </c>
      <c r="F9" s="67">
        <f aca="true" t="shared" si="1" ref="F9:F14">IF($E$21=0,0,E9/$E$21)</f>
        <v>0.9704731412308787</v>
      </c>
      <c r="G9" s="58">
        <f>C9-E9</f>
        <v>-23</v>
      </c>
      <c r="H9" s="54">
        <f>D9-F9</f>
        <v>0.021312181879745595</v>
      </c>
      <c r="I9" s="22"/>
      <c r="J9" s="133">
        <f>C6</f>
        <v>44196</v>
      </c>
      <c r="K9" s="133">
        <f>E6</f>
        <v>43830</v>
      </c>
      <c r="L9" s="55" t="s">
        <v>711</v>
      </c>
      <c r="M9" s="22"/>
      <c r="N9" s="22"/>
    </row>
    <row r="10" spans="1:14" ht="33.75" customHeight="1">
      <c r="A10" s="51" t="s">
        <v>693</v>
      </c>
      <c r="B10" s="64" t="s">
        <v>703</v>
      </c>
      <c r="C10" s="58">
        <f>Баланс!F86</f>
        <v>0</v>
      </c>
      <c r="D10" s="67">
        <f t="shared" si="0"/>
        <v>0</v>
      </c>
      <c r="E10" s="58">
        <f>Баланс!G86</f>
        <v>0</v>
      </c>
      <c r="F10" s="67">
        <f t="shared" si="1"/>
        <v>0</v>
      </c>
      <c r="G10" s="58">
        <f aca="true" t="shared" si="2" ref="G10:G21">C10-E10</f>
        <v>0</v>
      </c>
      <c r="H10" s="54">
        <f aca="true" t="shared" si="3" ref="H10:H20">D10-F10</f>
        <v>0</v>
      </c>
      <c r="I10" s="55" t="s">
        <v>386</v>
      </c>
      <c r="J10" s="68">
        <f>C9</f>
        <v>5433</v>
      </c>
      <c r="K10" s="68">
        <f>E9</f>
        <v>5456</v>
      </c>
      <c r="L10" s="68">
        <f>G9</f>
        <v>-23</v>
      </c>
      <c r="M10" s="22"/>
      <c r="N10" s="22"/>
    </row>
    <row r="11" spans="1:14" ht="25.5">
      <c r="A11" s="51" t="s">
        <v>694</v>
      </c>
      <c r="B11" s="64" t="s">
        <v>704</v>
      </c>
      <c r="C11" s="58">
        <f>Баланс!F104</f>
        <v>45</v>
      </c>
      <c r="D11" s="67">
        <f t="shared" si="0"/>
        <v>0.008214676889375685</v>
      </c>
      <c r="E11" s="58">
        <f>Баланс!G104</f>
        <v>166</v>
      </c>
      <c r="F11" s="67">
        <f t="shared" si="1"/>
        <v>0.029526858769121308</v>
      </c>
      <c r="G11" s="58">
        <f t="shared" si="2"/>
        <v>-121</v>
      </c>
      <c r="H11" s="54">
        <f t="shared" si="3"/>
        <v>-0.021312181879745623</v>
      </c>
      <c r="I11" s="55" t="s">
        <v>710</v>
      </c>
      <c r="J11" s="68">
        <f>C10+C11</f>
        <v>45</v>
      </c>
      <c r="K11" s="68">
        <f>E10+E11</f>
        <v>166</v>
      </c>
      <c r="L11" s="68">
        <f>G10+G11</f>
        <v>-121</v>
      </c>
      <c r="M11" s="22"/>
      <c r="N11" s="22"/>
    </row>
    <row r="12" spans="1:14" ht="27" customHeight="1">
      <c r="A12" s="51" t="s">
        <v>695</v>
      </c>
      <c r="B12" s="63" t="s">
        <v>705</v>
      </c>
      <c r="C12" s="58">
        <f>Баланс!F88</f>
        <v>0</v>
      </c>
      <c r="D12" s="69">
        <f t="shared" si="0"/>
        <v>0</v>
      </c>
      <c r="E12" s="58">
        <f>Баланс!G88</f>
        <v>0</v>
      </c>
      <c r="F12" s="69">
        <f t="shared" si="1"/>
        <v>0</v>
      </c>
      <c r="G12" s="58">
        <f t="shared" si="2"/>
        <v>0</v>
      </c>
      <c r="H12" s="59">
        <f t="shared" si="3"/>
        <v>0</v>
      </c>
      <c r="I12" s="22"/>
      <c r="J12" s="22"/>
      <c r="K12" s="22"/>
      <c r="L12" s="22"/>
      <c r="M12" s="22"/>
      <c r="N12" s="22"/>
    </row>
    <row r="13" spans="1:14" ht="27" customHeight="1">
      <c r="A13" s="51" t="s">
        <v>696</v>
      </c>
      <c r="B13" s="57" t="s">
        <v>384</v>
      </c>
      <c r="C13" s="58">
        <f>Баланс!F89</f>
        <v>0</v>
      </c>
      <c r="D13" s="69">
        <f t="shared" si="0"/>
        <v>0</v>
      </c>
      <c r="E13" s="58">
        <f>Баланс!G89</f>
        <v>0</v>
      </c>
      <c r="F13" s="69">
        <f t="shared" si="1"/>
        <v>0</v>
      </c>
      <c r="G13" s="58">
        <f t="shared" si="2"/>
        <v>0</v>
      </c>
      <c r="H13" s="59">
        <f t="shared" si="3"/>
        <v>0</v>
      </c>
      <c r="I13" s="22"/>
      <c r="J13" s="133">
        <f>C6</f>
        <v>44196</v>
      </c>
      <c r="K13" s="133">
        <f>E6</f>
        <v>43830</v>
      </c>
      <c r="L13" s="55" t="s">
        <v>711</v>
      </c>
      <c r="M13" s="22"/>
      <c r="N13" s="22"/>
    </row>
    <row r="14" spans="1:14" ht="38.25">
      <c r="A14" s="51" t="s">
        <v>697</v>
      </c>
      <c r="B14" s="57" t="s">
        <v>391</v>
      </c>
      <c r="C14" s="58">
        <f>Баланс!F90</f>
        <v>45</v>
      </c>
      <c r="D14" s="69">
        <f t="shared" si="0"/>
        <v>0.008214676889375685</v>
      </c>
      <c r="E14" s="58">
        <f>Баланс!G90</f>
        <v>166</v>
      </c>
      <c r="F14" s="69">
        <f t="shared" si="1"/>
        <v>0.029526858769121308</v>
      </c>
      <c r="G14" s="58">
        <f t="shared" si="2"/>
        <v>-121</v>
      </c>
      <c r="H14" s="59">
        <f t="shared" si="3"/>
        <v>-0.021312181879745623</v>
      </c>
      <c r="I14" s="47" t="s">
        <v>386</v>
      </c>
      <c r="J14" s="61">
        <f>D9</f>
        <v>0.9917853231106243</v>
      </c>
      <c r="K14" s="61">
        <f>F9</f>
        <v>0.9704731412308787</v>
      </c>
      <c r="L14" s="61">
        <f>H9</f>
        <v>0.021312181879745595</v>
      </c>
      <c r="M14" s="22"/>
      <c r="N14" s="22"/>
    </row>
    <row r="15" spans="1:14" ht="12.75">
      <c r="A15" s="51" t="s">
        <v>387</v>
      </c>
      <c r="B15" s="57" t="s">
        <v>389</v>
      </c>
      <c r="C15" s="58">
        <f>Баланс!F94</f>
        <v>1</v>
      </c>
      <c r="D15" s="69">
        <f aca="true" t="shared" si="4" ref="D15:D20">IF($C$21=0,0,C15/$C$21)</f>
        <v>0.00018254837531945966</v>
      </c>
      <c r="E15" s="58">
        <f>Баланс!G94</f>
        <v>28</v>
      </c>
      <c r="F15" s="69">
        <f aca="true" t="shared" si="5" ref="F15:F20">IF($E$21=0,0,E15/$E$21)</f>
        <v>0.004980434009249377</v>
      </c>
      <c r="G15" s="58">
        <f t="shared" si="2"/>
        <v>-27</v>
      </c>
      <c r="H15" s="59">
        <f t="shared" si="3"/>
        <v>-0.004797885633929917</v>
      </c>
      <c r="I15" s="47"/>
      <c r="J15" s="61"/>
      <c r="K15" s="61"/>
      <c r="L15" s="61"/>
      <c r="M15" s="22"/>
      <c r="N15" s="22"/>
    </row>
    <row r="16" spans="1:14" ht="25.5">
      <c r="A16" s="51" t="s">
        <v>388</v>
      </c>
      <c r="B16" s="63" t="s">
        <v>390</v>
      </c>
      <c r="C16" s="58">
        <f>Баланс!F95</f>
        <v>4</v>
      </c>
      <c r="D16" s="69">
        <f t="shared" si="4"/>
        <v>0.0007301935012778386</v>
      </c>
      <c r="E16" s="58">
        <f>Баланс!G95</f>
        <v>8</v>
      </c>
      <c r="F16" s="69">
        <f t="shared" si="5"/>
        <v>0.001422981145499822</v>
      </c>
      <c r="G16" s="58">
        <f t="shared" si="2"/>
        <v>-4</v>
      </c>
      <c r="H16" s="59">
        <f t="shared" si="3"/>
        <v>-0.0006927876442219834</v>
      </c>
      <c r="I16" s="47"/>
      <c r="J16" s="61"/>
      <c r="K16" s="61"/>
      <c r="L16" s="61"/>
      <c r="M16" s="22"/>
      <c r="N16" s="22"/>
    </row>
    <row r="17" spans="1:14" ht="33.75" customHeight="1">
      <c r="A17" s="70" t="s">
        <v>698</v>
      </c>
      <c r="B17" s="57" t="s">
        <v>383</v>
      </c>
      <c r="C17" s="58">
        <f>Баланс!F100</f>
        <v>0</v>
      </c>
      <c r="D17" s="69">
        <f t="shared" si="4"/>
        <v>0</v>
      </c>
      <c r="E17" s="58">
        <f>Баланс!G100</f>
        <v>0</v>
      </c>
      <c r="F17" s="69">
        <f t="shared" si="5"/>
        <v>0</v>
      </c>
      <c r="G17" s="58">
        <f t="shared" si="2"/>
        <v>0</v>
      </c>
      <c r="H17" s="59">
        <f t="shared" si="3"/>
        <v>0</v>
      </c>
      <c r="I17" s="47" t="s">
        <v>710</v>
      </c>
      <c r="J17" s="61">
        <f>D10+D11</f>
        <v>0.008214676889375685</v>
      </c>
      <c r="K17" s="61">
        <f>F10+F11</f>
        <v>0.029526858769121308</v>
      </c>
      <c r="L17" s="61">
        <f>H10+H11</f>
        <v>-0.021312181879745623</v>
      </c>
      <c r="M17" s="22"/>
      <c r="N17" s="22"/>
    </row>
    <row r="18" spans="1:14" ht="12.75">
      <c r="A18" s="51" t="s">
        <v>699</v>
      </c>
      <c r="B18" s="57" t="s">
        <v>385</v>
      </c>
      <c r="C18" s="58">
        <f>Баланс!F101</f>
        <v>0</v>
      </c>
      <c r="D18" s="69">
        <f t="shared" si="4"/>
        <v>0</v>
      </c>
      <c r="E18" s="58">
        <f>Баланс!G101</f>
        <v>0</v>
      </c>
      <c r="F18" s="69">
        <f t="shared" si="5"/>
        <v>0</v>
      </c>
      <c r="G18" s="58">
        <f t="shared" si="2"/>
        <v>0</v>
      </c>
      <c r="H18" s="59">
        <f t="shared" si="3"/>
        <v>0</v>
      </c>
      <c r="I18" s="22" t="s">
        <v>712</v>
      </c>
      <c r="J18" s="61">
        <f>D21</f>
        <v>1</v>
      </c>
      <c r="K18" s="61">
        <f>F21</f>
        <v>1</v>
      </c>
      <c r="L18" s="22"/>
      <c r="M18" s="22"/>
      <c r="N18" s="22"/>
    </row>
    <row r="19" spans="1:14" ht="25.5">
      <c r="A19" s="51" t="s">
        <v>700</v>
      </c>
      <c r="B19" s="57" t="s">
        <v>382</v>
      </c>
      <c r="C19" s="58">
        <f>Баланс!F102</f>
        <v>0</v>
      </c>
      <c r="D19" s="69">
        <f t="shared" si="4"/>
        <v>0</v>
      </c>
      <c r="E19" s="58">
        <f>Баланс!G102</f>
        <v>0</v>
      </c>
      <c r="F19" s="69">
        <f t="shared" si="5"/>
        <v>0</v>
      </c>
      <c r="G19" s="58">
        <f t="shared" si="2"/>
        <v>0</v>
      </c>
      <c r="H19" s="59">
        <f t="shared" si="3"/>
        <v>0</v>
      </c>
      <c r="I19" s="22"/>
      <c r="J19" s="22"/>
      <c r="K19" s="22"/>
      <c r="L19" s="22"/>
      <c r="M19" s="22"/>
      <c r="N19" s="22"/>
    </row>
    <row r="20" spans="1:8" ht="24.75" customHeight="1">
      <c r="A20" s="51" t="s">
        <v>701</v>
      </c>
      <c r="B20" s="71" t="s">
        <v>381</v>
      </c>
      <c r="C20" s="58">
        <f>Баланс!F103</f>
        <v>0</v>
      </c>
      <c r="D20" s="69">
        <f t="shared" si="4"/>
        <v>0</v>
      </c>
      <c r="E20" s="58">
        <f>Баланс!G103</f>
        <v>0</v>
      </c>
      <c r="F20" s="69">
        <f t="shared" si="5"/>
        <v>0</v>
      </c>
      <c r="G20" s="58">
        <f t="shared" si="2"/>
        <v>0</v>
      </c>
      <c r="H20" s="59">
        <f t="shared" si="3"/>
        <v>0</v>
      </c>
    </row>
    <row r="21" spans="1:8" ht="12.75">
      <c r="A21" s="51"/>
      <c r="B21" s="64" t="s">
        <v>706</v>
      </c>
      <c r="C21" s="53">
        <f>Баланс!F105</f>
        <v>5478</v>
      </c>
      <c r="D21" s="67">
        <v>1</v>
      </c>
      <c r="E21" s="53">
        <f>Баланс!G105</f>
        <v>5622</v>
      </c>
      <c r="F21" s="54">
        <v>1</v>
      </c>
      <c r="G21" s="58">
        <f t="shared" si="2"/>
        <v>-144</v>
      </c>
      <c r="H21" s="72" t="s">
        <v>707</v>
      </c>
    </row>
    <row r="22" spans="1:8" s="18" customFormat="1" ht="11.25" customHeight="1">
      <c r="A22" s="17"/>
      <c r="B22" s="17"/>
      <c r="C22" s="17"/>
      <c r="D22" s="17"/>
      <c r="E22" s="17"/>
      <c r="F22" s="17"/>
      <c r="G22" s="17"/>
      <c r="H22" s="17"/>
    </row>
    <row r="23" spans="1:8" s="18" customFormat="1" ht="11.25" customHeight="1">
      <c r="A23" s="876" t="s">
        <v>692</v>
      </c>
      <c r="B23" s="876"/>
      <c r="C23" s="17"/>
      <c r="D23" s="17"/>
      <c r="E23" s="17"/>
      <c r="F23" s="17"/>
      <c r="G23" s="17"/>
      <c r="H23" s="17"/>
    </row>
    <row r="24" spans="1:8" s="18" customFormat="1" ht="3" customHeight="1">
      <c r="A24" s="17"/>
      <c r="B24" s="17"/>
      <c r="C24" s="17"/>
      <c r="D24" s="17"/>
      <c r="E24" s="17"/>
      <c r="F24" s="17"/>
      <c r="G24" s="17"/>
      <c r="H24" s="17"/>
    </row>
    <row r="25" spans="1:8" s="18" customFormat="1" ht="11.25" customHeight="1">
      <c r="A25" s="877"/>
      <c r="B25" s="877"/>
      <c r="C25" s="877"/>
      <c r="D25" s="877"/>
      <c r="E25" s="877"/>
      <c r="F25" s="877"/>
      <c r="G25" s="877"/>
      <c r="H25" s="877"/>
    </row>
    <row r="26" spans="1:8" s="18" customFormat="1" ht="3" customHeight="1">
      <c r="A26" s="17"/>
      <c r="B26" s="17"/>
      <c r="C26" s="17"/>
      <c r="D26" s="17"/>
      <c r="E26" s="17"/>
      <c r="F26" s="17"/>
      <c r="G26" s="17"/>
      <c r="H26" s="17"/>
    </row>
    <row r="27" spans="1:8" s="18" customFormat="1" ht="11.25" customHeight="1">
      <c r="A27" s="877"/>
      <c r="B27" s="877"/>
      <c r="C27" s="877"/>
      <c r="D27" s="877"/>
      <c r="E27" s="877"/>
      <c r="F27" s="877"/>
      <c r="G27" s="877"/>
      <c r="H27" s="877"/>
    </row>
    <row r="28" spans="1:8" s="18" customFormat="1" ht="3" customHeight="1">
      <c r="A28" s="17"/>
      <c r="B28" s="17"/>
      <c r="C28" s="17"/>
      <c r="D28" s="17"/>
      <c r="E28" s="17"/>
      <c r="F28" s="17"/>
      <c r="G28" s="17"/>
      <c r="H28" s="17"/>
    </row>
    <row r="29" spans="1:8" s="18" customFormat="1" ht="11.25" customHeight="1">
      <c r="A29" s="877"/>
      <c r="B29" s="877"/>
      <c r="C29" s="877"/>
      <c r="D29" s="877"/>
      <c r="E29" s="877"/>
      <c r="F29" s="877"/>
      <c r="G29" s="877"/>
      <c r="H29" s="877"/>
    </row>
    <row r="30" spans="1:8" s="18" customFormat="1" ht="3" customHeight="1">
      <c r="A30" s="17"/>
      <c r="B30" s="17"/>
      <c r="C30" s="17"/>
      <c r="D30" s="17"/>
      <c r="E30" s="17"/>
      <c r="F30" s="17"/>
      <c r="G30" s="17"/>
      <c r="H30" s="17"/>
    </row>
    <row r="31" spans="1:8" s="18" customFormat="1" ht="11.25" customHeight="1">
      <c r="A31" s="877"/>
      <c r="B31" s="877"/>
      <c r="C31" s="877"/>
      <c r="D31" s="877"/>
      <c r="E31" s="877"/>
      <c r="F31" s="877"/>
      <c r="G31" s="877"/>
      <c r="H31" s="877"/>
    </row>
    <row r="32" spans="1:8" s="18" customFormat="1" ht="3" customHeight="1">
      <c r="A32" s="17"/>
      <c r="B32" s="17"/>
      <c r="C32" s="17"/>
      <c r="D32" s="17"/>
      <c r="E32" s="17"/>
      <c r="F32" s="17"/>
      <c r="G32" s="17"/>
      <c r="H32" s="17"/>
    </row>
    <row r="33" spans="1:8" s="18" customFormat="1" ht="11.25" customHeight="1">
      <c r="A33" s="877"/>
      <c r="B33" s="877"/>
      <c r="C33" s="877"/>
      <c r="D33" s="877"/>
      <c r="E33" s="877"/>
      <c r="F33" s="877"/>
      <c r="G33" s="877"/>
      <c r="H33" s="877"/>
    </row>
    <row r="34" spans="1:8" s="18" customFormat="1" ht="11.25" customHeight="1">
      <c r="A34" s="877"/>
      <c r="B34" s="877"/>
      <c r="C34" s="877"/>
      <c r="D34" s="877"/>
      <c r="E34" s="877"/>
      <c r="F34" s="877"/>
      <c r="G34" s="877"/>
      <c r="H34" s="877"/>
    </row>
    <row r="35" spans="1:8" s="18" customFormat="1" ht="3" customHeight="1">
      <c r="A35" s="17"/>
      <c r="B35" s="17"/>
      <c r="C35" s="17"/>
      <c r="D35" s="17"/>
      <c r="E35" s="17"/>
      <c r="F35" s="17"/>
      <c r="G35" s="17"/>
      <c r="H35" s="17"/>
    </row>
    <row r="36" spans="1:8" s="18" customFormat="1" ht="11.25" customHeight="1">
      <c r="A36" s="877"/>
      <c r="B36" s="877"/>
      <c r="C36" s="877"/>
      <c r="D36" s="877"/>
      <c r="E36" s="877"/>
      <c r="F36" s="877"/>
      <c r="G36" s="877"/>
      <c r="H36" s="877"/>
    </row>
    <row r="37" spans="1:8" s="18" customFormat="1" ht="3" customHeight="1">
      <c r="A37" s="17"/>
      <c r="B37" s="17"/>
      <c r="C37" s="17"/>
      <c r="D37" s="17"/>
      <c r="E37" s="17"/>
      <c r="F37" s="17"/>
      <c r="G37" s="17"/>
      <c r="H37" s="17"/>
    </row>
    <row r="38" spans="1:8" s="18" customFormat="1" ht="11.25" customHeight="1">
      <c r="A38" s="877"/>
      <c r="B38" s="877"/>
      <c r="C38" s="877"/>
      <c r="D38" s="877"/>
      <c r="E38" s="877"/>
      <c r="F38" s="877"/>
      <c r="G38" s="877"/>
      <c r="H38" s="877"/>
    </row>
    <row r="39" spans="1:8" s="18" customFormat="1" ht="11.25" customHeight="1">
      <c r="A39" s="17"/>
      <c r="B39" s="17"/>
      <c r="C39" s="17"/>
      <c r="D39" s="17"/>
      <c r="E39" s="17"/>
      <c r="F39" s="17"/>
      <c r="G39" s="17"/>
      <c r="H39" s="17"/>
    </row>
    <row r="40" spans="1:8" s="18" customFormat="1" ht="11.25" customHeight="1">
      <c r="A40" s="17"/>
      <c r="B40" s="17"/>
      <c r="C40" s="17"/>
      <c r="D40" s="17"/>
      <c r="E40" s="17"/>
      <c r="F40" s="17"/>
      <c r="G40" s="17"/>
      <c r="H40" s="17"/>
    </row>
    <row r="41" spans="1:8" s="18" customFormat="1" ht="11.25" customHeight="1">
      <c r="A41" s="17"/>
      <c r="B41" s="17"/>
      <c r="C41" s="17"/>
      <c r="D41" s="17"/>
      <c r="E41" s="17"/>
      <c r="F41" s="17"/>
      <c r="G41" s="17"/>
      <c r="H41" s="17"/>
    </row>
    <row r="42" spans="1:8" s="18" customFormat="1" ht="11.25" customHeight="1">
      <c r="A42" s="17"/>
      <c r="B42" s="17"/>
      <c r="C42" s="17"/>
      <c r="D42" s="17"/>
      <c r="E42" s="17"/>
      <c r="F42" s="17"/>
      <c r="G42" s="17"/>
      <c r="H42" s="17"/>
    </row>
    <row r="43" spans="1:8" s="18" customFormat="1" ht="11.25" customHeight="1">
      <c r="A43" s="17"/>
      <c r="B43" s="17"/>
      <c r="C43" s="17"/>
      <c r="D43" s="17"/>
      <c r="E43" s="17"/>
      <c r="F43" s="17"/>
      <c r="G43" s="17"/>
      <c r="H43" s="17"/>
    </row>
    <row r="44" spans="1:8" s="18" customFormat="1" ht="11.25" customHeight="1">
      <c r="A44" s="17"/>
      <c r="B44" s="17"/>
      <c r="C44" s="17"/>
      <c r="D44" s="17"/>
      <c r="E44" s="17"/>
      <c r="F44" s="17"/>
      <c r="G44" s="17"/>
      <c r="H44" s="17"/>
    </row>
    <row r="45" spans="1:8" s="18" customFormat="1" ht="11.25" customHeight="1">
      <c r="A45" s="17"/>
      <c r="B45" s="17"/>
      <c r="C45" s="17"/>
      <c r="D45" s="17"/>
      <c r="E45" s="17"/>
      <c r="F45" s="17"/>
      <c r="G45" s="17"/>
      <c r="H45" s="17"/>
    </row>
    <row r="46" spans="1:8" s="18" customFormat="1" ht="11.25" customHeight="1">
      <c r="A46" s="17"/>
      <c r="B46" s="17"/>
      <c r="C46" s="17"/>
      <c r="D46" s="17"/>
      <c r="E46" s="17"/>
      <c r="F46" s="17"/>
      <c r="G46" s="17"/>
      <c r="H46" s="17"/>
    </row>
    <row r="47" spans="1:8" s="18" customFormat="1" ht="11.25" customHeight="1">
      <c r="A47" s="17"/>
      <c r="B47" s="17"/>
      <c r="C47" s="17"/>
      <c r="D47" s="17"/>
      <c r="E47" s="17"/>
      <c r="F47" s="17"/>
      <c r="G47" s="17"/>
      <c r="H47" s="17"/>
    </row>
    <row r="48" spans="1:8" s="18" customFormat="1" ht="11.25" customHeight="1">
      <c r="A48" s="17"/>
      <c r="B48" s="17"/>
      <c r="C48" s="17"/>
      <c r="D48" s="17"/>
      <c r="E48" s="17"/>
      <c r="F48" s="17"/>
      <c r="G48" s="17"/>
      <c r="H48" s="17"/>
    </row>
    <row r="49" spans="1:8" s="18" customFormat="1" ht="11.25" customHeight="1">
      <c r="A49" s="17"/>
      <c r="B49" s="17"/>
      <c r="C49" s="17"/>
      <c r="D49" s="17"/>
      <c r="E49" s="17"/>
      <c r="F49" s="17"/>
      <c r="G49" s="17"/>
      <c r="H49" s="17"/>
    </row>
    <row r="50" spans="1:8" s="18" customFormat="1" ht="11.25" customHeight="1">
      <c r="A50" s="17"/>
      <c r="B50" s="17"/>
      <c r="C50" s="17"/>
      <c r="D50" s="17"/>
      <c r="E50" s="17"/>
      <c r="F50" s="17"/>
      <c r="G50" s="17"/>
      <c r="H50" s="17"/>
    </row>
    <row r="51" spans="1:8" s="18" customFormat="1" ht="11.25" customHeight="1">
      <c r="A51" s="17"/>
      <c r="B51" s="17"/>
      <c r="C51" s="17"/>
      <c r="D51" s="17"/>
      <c r="E51" s="17"/>
      <c r="F51" s="17"/>
      <c r="G51" s="17"/>
      <c r="H51" s="17"/>
    </row>
    <row r="52" spans="1:8" s="18" customFormat="1" ht="11.25" customHeight="1">
      <c r="A52" s="17"/>
      <c r="B52" s="17"/>
      <c r="C52" s="17"/>
      <c r="D52" s="17"/>
      <c r="E52" s="17"/>
      <c r="F52" s="17"/>
      <c r="G52" s="17"/>
      <c r="H52" s="17"/>
    </row>
    <row r="53" spans="1:8" s="18" customFormat="1" ht="11.25" customHeight="1">
      <c r="A53" s="17"/>
      <c r="B53" s="17"/>
      <c r="C53" s="17"/>
      <c r="D53" s="17"/>
      <c r="E53" s="17"/>
      <c r="F53" s="17"/>
      <c r="G53" s="17"/>
      <c r="H53" s="17"/>
    </row>
    <row r="54" spans="1:8" s="18" customFormat="1" ht="11.25" customHeight="1">
      <c r="A54" s="17"/>
      <c r="B54" s="17"/>
      <c r="C54" s="17"/>
      <c r="D54" s="17"/>
      <c r="E54" s="17"/>
      <c r="F54" s="17"/>
      <c r="G54" s="17"/>
      <c r="H54" s="17"/>
    </row>
    <row r="55" spans="1:8" s="18" customFormat="1" ht="11.25" customHeight="1">
      <c r="A55" s="17"/>
      <c r="B55" s="17"/>
      <c r="C55" s="17"/>
      <c r="D55" s="17"/>
      <c r="E55" s="17"/>
      <c r="F55" s="17"/>
      <c r="G55" s="17"/>
      <c r="H55" s="17"/>
    </row>
    <row r="56" spans="1:8" s="18" customFormat="1" ht="11.25" customHeight="1">
      <c r="A56" s="17"/>
      <c r="B56" s="17"/>
      <c r="C56" s="17"/>
      <c r="D56" s="17"/>
      <c r="E56" s="17"/>
      <c r="F56" s="17"/>
      <c r="G56" s="17"/>
      <c r="H56" s="17"/>
    </row>
    <row r="57" spans="1:8" s="18" customFormat="1" ht="11.25" customHeight="1">
      <c r="A57" s="17"/>
      <c r="B57" s="17"/>
      <c r="C57" s="17"/>
      <c r="D57" s="17"/>
      <c r="E57" s="17"/>
      <c r="F57" s="17"/>
      <c r="G57" s="17"/>
      <c r="H57" s="17"/>
    </row>
    <row r="58" spans="1:8" s="18" customFormat="1" ht="11.25" customHeight="1">
      <c r="A58" s="17"/>
      <c r="B58" s="17"/>
      <c r="C58" s="17"/>
      <c r="D58" s="17"/>
      <c r="E58" s="17"/>
      <c r="F58" s="17"/>
      <c r="G58" s="17"/>
      <c r="H58" s="17"/>
    </row>
    <row r="59" spans="1:8" s="18" customFormat="1" ht="11.25" customHeight="1">
      <c r="A59" s="17"/>
      <c r="B59" s="17"/>
      <c r="C59" s="17"/>
      <c r="D59" s="17"/>
      <c r="E59" s="17"/>
      <c r="F59" s="17"/>
      <c r="G59" s="17"/>
      <c r="H59" s="17"/>
    </row>
    <row r="60" spans="1:8" s="18" customFormat="1" ht="11.25" customHeight="1">
      <c r="A60" s="17"/>
      <c r="B60" s="17"/>
      <c r="C60" s="17"/>
      <c r="D60" s="17"/>
      <c r="E60" s="17"/>
      <c r="F60" s="17"/>
      <c r="G60" s="17"/>
      <c r="H60" s="17"/>
    </row>
    <row r="61" spans="1:8" s="18" customFormat="1" ht="11.25" customHeight="1">
      <c r="A61" s="17"/>
      <c r="B61" s="17"/>
      <c r="C61" s="17"/>
      <c r="D61" s="17"/>
      <c r="E61" s="17"/>
      <c r="F61" s="17"/>
      <c r="G61" s="17"/>
      <c r="H61" s="17"/>
    </row>
    <row r="62" spans="1:8" s="18" customFormat="1" ht="11.25" customHeight="1">
      <c r="A62" s="17"/>
      <c r="B62" s="17"/>
      <c r="C62" s="17"/>
      <c r="D62" s="17"/>
      <c r="E62" s="17"/>
      <c r="F62" s="17"/>
      <c r="G62" s="17"/>
      <c r="H62" s="17"/>
    </row>
    <row r="63" spans="1:8" s="18" customFormat="1" ht="11.25" customHeight="1">
      <c r="A63" s="17"/>
      <c r="B63" s="17"/>
      <c r="C63" s="17"/>
      <c r="D63" s="17"/>
      <c r="E63" s="17"/>
      <c r="F63" s="17"/>
      <c r="G63" s="17"/>
      <c r="H63" s="17"/>
    </row>
    <row r="64" spans="1:8" s="18" customFormat="1" ht="11.25" customHeight="1">
      <c r="A64" s="17"/>
      <c r="B64" s="17"/>
      <c r="C64" s="17"/>
      <c r="D64" s="17"/>
      <c r="E64" s="17"/>
      <c r="F64" s="17"/>
      <c r="G64" s="17"/>
      <c r="H64" s="17"/>
    </row>
    <row r="65" spans="1:8" s="18" customFormat="1" ht="11.25" customHeight="1">
      <c r="A65" s="17"/>
      <c r="B65" s="17"/>
      <c r="C65" s="17"/>
      <c r="D65" s="17"/>
      <c r="E65" s="17"/>
      <c r="F65" s="17"/>
      <c r="G65" s="17"/>
      <c r="H65" s="17"/>
    </row>
    <row r="66" spans="1:8" s="18" customFormat="1" ht="11.25" customHeight="1">
      <c r="A66" s="17"/>
      <c r="B66" s="17"/>
      <c r="C66" s="17"/>
      <c r="D66" s="17"/>
      <c r="E66" s="17"/>
      <c r="F66" s="17"/>
      <c r="G66" s="17"/>
      <c r="H66" s="17"/>
    </row>
    <row r="67" spans="1:8" s="18" customFormat="1" ht="11.25" customHeight="1">
      <c r="A67" s="17"/>
      <c r="B67" s="17"/>
      <c r="C67" s="17"/>
      <c r="D67" s="17"/>
      <c r="E67" s="17"/>
      <c r="F67" s="17"/>
      <c r="G67" s="17"/>
      <c r="H67" s="17"/>
    </row>
    <row r="68" spans="1:8" s="18" customFormat="1" ht="11.25" customHeight="1">
      <c r="A68" s="17"/>
      <c r="B68" s="17"/>
      <c r="C68" s="17"/>
      <c r="D68" s="17"/>
      <c r="E68" s="17"/>
      <c r="F68" s="17"/>
      <c r="G68" s="17"/>
      <c r="H68" s="17"/>
    </row>
    <row r="69" spans="1:8" s="18" customFormat="1" ht="11.25" customHeight="1">
      <c r="A69" s="17"/>
      <c r="B69" s="17"/>
      <c r="C69" s="17"/>
      <c r="D69" s="17"/>
      <c r="E69" s="17"/>
      <c r="F69" s="17"/>
      <c r="G69" s="17"/>
      <c r="H69" s="17"/>
    </row>
    <row r="70" spans="1:8" s="18" customFormat="1" ht="11.25" customHeight="1">
      <c r="A70" s="17"/>
      <c r="B70" s="17"/>
      <c r="C70" s="17"/>
      <c r="D70" s="17"/>
      <c r="E70" s="17"/>
      <c r="F70" s="17"/>
      <c r="G70" s="17"/>
      <c r="H70" s="17"/>
    </row>
    <row r="71" spans="1:8" s="18" customFormat="1" ht="11.25" customHeight="1">
      <c r="A71" s="17"/>
      <c r="B71" s="17"/>
      <c r="C71" s="17"/>
      <c r="D71" s="17"/>
      <c r="E71" s="17"/>
      <c r="F71" s="17"/>
      <c r="G71" s="17"/>
      <c r="H71" s="17"/>
    </row>
    <row r="72" spans="1:8" s="18" customFormat="1" ht="11.25" customHeight="1">
      <c r="A72" s="17"/>
      <c r="B72" s="17"/>
      <c r="C72" s="17"/>
      <c r="D72" s="17"/>
      <c r="E72" s="17"/>
      <c r="F72" s="17"/>
      <c r="G72" s="17"/>
      <c r="H72" s="17"/>
    </row>
    <row r="73" spans="1:8" s="18" customFormat="1" ht="11.25" customHeight="1">
      <c r="A73" s="17"/>
      <c r="B73" s="17"/>
      <c r="C73" s="17"/>
      <c r="D73" s="17"/>
      <c r="E73" s="17"/>
      <c r="F73" s="17"/>
      <c r="G73" s="17"/>
      <c r="H73" s="17"/>
    </row>
    <row r="74" spans="1:8" s="18" customFormat="1" ht="11.25" customHeight="1">
      <c r="A74" s="17"/>
      <c r="B74" s="17"/>
      <c r="C74" s="17"/>
      <c r="D74" s="17"/>
      <c r="E74" s="17"/>
      <c r="F74" s="17"/>
      <c r="G74" s="17"/>
      <c r="H74" s="17"/>
    </row>
    <row r="75" spans="1:8" s="18" customFormat="1" ht="11.25" customHeight="1">
      <c r="A75" s="17"/>
      <c r="B75" s="17"/>
      <c r="C75" s="17"/>
      <c r="D75" s="17"/>
      <c r="E75" s="17"/>
      <c r="F75" s="17"/>
      <c r="G75" s="17"/>
      <c r="H75" s="17"/>
    </row>
    <row r="76" spans="1:8" s="18" customFormat="1" ht="11.25" customHeight="1">
      <c r="A76" s="17"/>
      <c r="B76" s="17"/>
      <c r="C76" s="17"/>
      <c r="D76" s="17"/>
      <c r="E76" s="17"/>
      <c r="F76" s="17"/>
      <c r="G76" s="17"/>
      <c r="H76" s="17"/>
    </row>
    <row r="77" spans="1:8" s="18" customFormat="1" ht="11.25" customHeight="1">
      <c r="A77" s="17"/>
      <c r="B77" s="17"/>
      <c r="C77" s="17"/>
      <c r="D77" s="17"/>
      <c r="E77" s="17"/>
      <c r="F77" s="17"/>
      <c r="G77" s="17"/>
      <c r="H77" s="17"/>
    </row>
    <row r="78" spans="1:8" s="18" customFormat="1" ht="11.25" customHeight="1">
      <c r="A78" s="17"/>
      <c r="B78" s="17"/>
      <c r="C78" s="17"/>
      <c r="D78" s="17"/>
      <c r="E78" s="17"/>
      <c r="F78" s="17"/>
      <c r="G78" s="17"/>
      <c r="H78" s="17"/>
    </row>
    <row r="79" spans="1:8" s="18" customFormat="1" ht="11.25" customHeight="1">
      <c r="A79" s="17"/>
      <c r="B79" s="17"/>
      <c r="C79" s="17"/>
      <c r="D79" s="17"/>
      <c r="E79" s="17"/>
      <c r="F79" s="17"/>
      <c r="G79" s="17"/>
      <c r="H79" s="17"/>
    </row>
    <row r="80" spans="1:8" s="18" customFormat="1" ht="11.25" customHeight="1">
      <c r="A80" s="17"/>
      <c r="B80" s="17"/>
      <c r="C80" s="17"/>
      <c r="D80" s="17"/>
      <c r="E80" s="17"/>
      <c r="F80" s="17"/>
      <c r="G80" s="17"/>
      <c r="H80" s="17"/>
    </row>
    <row r="81" spans="1:8" s="18" customFormat="1" ht="11.25" customHeight="1">
      <c r="A81" s="17"/>
      <c r="B81" s="17"/>
      <c r="C81" s="17"/>
      <c r="D81" s="17"/>
      <c r="E81" s="17"/>
      <c r="F81" s="17"/>
      <c r="G81" s="17"/>
      <c r="H81" s="17"/>
    </row>
    <row r="82" spans="1:8" s="18" customFormat="1" ht="11.25" customHeight="1">
      <c r="A82" s="17"/>
      <c r="B82" s="17"/>
      <c r="C82" s="17"/>
      <c r="D82" s="17"/>
      <c r="E82" s="17"/>
      <c r="F82" s="17"/>
      <c r="G82" s="17"/>
      <c r="H82" s="17"/>
    </row>
    <row r="83" spans="1:8" s="18" customFormat="1" ht="11.25" customHeight="1">
      <c r="A83" s="17"/>
      <c r="B83" s="17"/>
      <c r="C83" s="17"/>
      <c r="D83" s="17"/>
      <c r="E83" s="17"/>
      <c r="F83" s="17"/>
      <c r="G83" s="17"/>
      <c r="H83" s="17"/>
    </row>
    <row r="84" spans="1:8" s="18" customFormat="1" ht="11.25" customHeight="1">
      <c r="A84" s="17"/>
      <c r="B84" s="17"/>
      <c r="C84" s="17"/>
      <c r="D84" s="17"/>
      <c r="E84" s="17"/>
      <c r="F84" s="17"/>
      <c r="G84" s="17"/>
      <c r="H84" s="17"/>
    </row>
    <row r="85" spans="1:8" s="18" customFormat="1" ht="11.25" customHeight="1">
      <c r="A85" s="17"/>
      <c r="B85" s="17"/>
      <c r="C85" s="17"/>
      <c r="D85" s="17"/>
      <c r="E85" s="17"/>
      <c r="F85" s="17"/>
      <c r="G85" s="17"/>
      <c r="H85" s="17"/>
    </row>
    <row r="86" spans="1:8" s="18" customFormat="1" ht="11.25" customHeight="1">
      <c r="A86" s="17"/>
      <c r="B86" s="17"/>
      <c r="C86" s="17"/>
      <c r="D86" s="17"/>
      <c r="E86" s="17"/>
      <c r="F86" s="17"/>
      <c r="G86" s="17"/>
      <c r="H86" s="17"/>
    </row>
    <row r="87" spans="1:8" s="18" customFormat="1" ht="11.25" customHeight="1">
      <c r="A87" s="17"/>
      <c r="B87" s="17"/>
      <c r="C87" s="17"/>
      <c r="D87" s="17"/>
      <c r="E87" s="17"/>
      <c r="F87" s="17"/>
      <c r="G87" s="17"/>
      <c r="H87" s="17"/>
    </row>
    <row r="88" spans="1:8" s="18" customFormat="1" ht="11.25" customHeight="1">
      <c r="A88" s="17"/>
      <c r="B88" s="17"/>
      <c r="C88" s="17"/>
      <c r="D88" s="17"/>
      <c r="E88" s="17"/>
      <c r="F88" s="17"/>
      <c r="G88" s="17"/>
      <c r="H88" s="17"/>
    </row>
    <row r="89" spans="1:8" s="18" customFormat="1" ht="11.25" customHeight="1">
      <c r="A89" s="17"/>
      <c r="B89" s="17"/>
      <c r="C89" s="17"/>
      <c r="D89" s="17"/>
      <c r="E89" s="17"/>
      <c r="F89" s="17"/>
      <c r="G89" s="17"/>
      <c r="H89" s="17"/>
    </row>
    <row r="90" spans="1:8" s="18" customFormat="1" ht="11.25" customHeight="1">
      <c r="A90" s="17"/>
      <c r="B90" s="17"/>
      <c r="C90" s="17"/>
      <c r="D90" s="17"/>
      <c r="E90" s="17"/>
      <c r="F90" s="17"/>
      <c r="G90" s="17"/>
      <c r="H90" s="17"/>
    </row>
    <row r="91" spans="1:8" s="18" customFormat="1" ht="11.25" customHeight="1">
      <c r="A91" s="17"/>
      <c r="B91" s="17"/>
      <c r="C91" s="17"/>
      <c r="D91" s="17"/>
      <c r="E91" s="17"/>
      <c r="F91" s="17"/>
      <c r="G91" s="17"/>
      <c r="H91" s="17"/>
    </row>
    <row r="92" spans="1:8" s="18" customFormat="1" ht="11.25" customHeight="1">
      <c r="A92" s="17"/>
      <c r="B92" s="17"/>
      <c r="C92" s="17"/>
      <c r="D92" s="17"/>
      <c r="E92" s="17"/>
      <c r="F92" s="17"/>
      <c r="G92" s="17"/>
      <c r="H92" s="17"/>
    </row>
    <row r="93" spans="1:8" s="18" customFormat="1" ht="11.25" customHeight="1">
      <c r="A93" s="17"/>
      <c r="B93" s="17"/>
      <c r="C93" s="17"/>
      <c r="D93" s="17"/>
      <c r="E93" s="17"/>
      <c r="F93" s="17"/>
      <c r="G93" s="17"/>
      <c r="H93" s="17"/>
    </row>
    <row r="94" spans="1:8" s="18" customFormat="1" ht="11.25" customHeight="1">
      <c r="A94" s="17"/>
      <c r="B94" s="17"/>
      <c r="C94" s="17"/>
      <c r="D94" s="17"/>
      <c r="E94" s="17"/>
      <c r="F94" s="17"/>
      <c r="G94" s="17"/>
      <c r="H94" s="17"/>
    </row>
    <row r="95" spans="1:8" s="18" customFormat="1" ht="11.25" customHeight="1">
      <c r="A95" s="17"/>
      <c r="B95" s="17"/>
      <c r="C95" s="17"/>
      <c r="D95" s="17"/>
      <c r="E95" s="17"/>
      <c r="F95" s="17"/>
      <c r="G95" s="17"/>
      <c r="H95" s="17"/>
    </row>
    <row r="96" spans="1:8" s="18" customFormat="1" ht="11.25" customHeight="1">
      <c r="A96" s="17"/>
      <c r="B96" s="17"/>
      <c r="C96" s="17"/>
      <c r="D96" s="17"/>
      <c r="E96" s="17"/>
      <c r="F96" s="17"/>
      <c r="G96" s="17"/>
      <c r="H96" s="17"/>
    </row>
    <row r="97" spans="1:8" s="18" customFormat="1" ht="11.25" customHeight="1">
      <c r="A97" s="17"/>
      <c r="B97" s="17"/>
      <c r="C97" s="17"/>
      <c r="D97" s="17"/>
      <c r="E97" s="17"/>
      <c r="F97" s="17"/>
      <c r="G97" s="17"/>
      <c r="H97" s="17"/>
    </row>
    <row r="98" spans="1:8" s="18" customFormat="1" ht="11.25" customHeight="1">
      <c r="A98" s="17"/>
      <c r="B98" s="17"/>
      <c r="C98" s="17"/>
      <c r="D98" s="17"/>
      <c r="E98" s="17"/>
      <c r="F98" s="17"/>
      <c r="G98" s="17"/>
      <c r="H98" s="17"/>
    </row>
    <row r="99" spans="1:8" s="18" customFormat="1" ht="11.25" customHeight="1">
      <c r="A99" s="17"/>
      <c r="B99" s="17"/>
      <c r="C99" s="17"/>
      <c r="D99" s="17"/>
      <c r="E99" s="17"/>
      <c r="F99" s="17"/>
      <c r="G99" s="17"/>
      <c r="H99" s="17"/>
    </row>
    <row r="100" spans="1:8" s="18" customFormat="1" ht="11.25" customHeight="1">
      <c r="A100" s="17"/>
      <c r="B100" s="17"/>
      <c r="C100" s="17"/>
      <c r="D100" s="17"/>
      <c r="E100" s="17"/>
      <c r="F100" s="17"/>
      <c r="G100" s="17"/>
      <c r="H100" s="17"/>
    </row>
    <row r="101" spans="1:8" s="18" customFormat="1" ht="11.25" customHeight="1">
      <c r="A101" s="17"/>
      <c r="B101" s="17"/>
      <c r="C101" s="17"/>
      <c r="D101" s="17"/>
      <c r="E101" s="17"/>
      <c r="F101" s="17"/>
      <c r="G101" s="17"/>
      <c r="H101" s="17"/>
    </row>
    <row r="102" spans="1:8" s="18" customFormat="1" ht="11.25" customHeight="1">
      <c r="A102" s="17"/>
      <c r="B102" s="17"/>
      <c r="C102" s="17"/>
      <c r="D102" s="17"/>
      <c r="E102" s="17"/>
      <c r="F102" s="17"/>
      <c r="G102" s="17"/>
      <c r="H102" s="17"/>
    </row>
    <row r="103" spans="1:8" s="18" customFormat="1" ht="11.25" customHeight="1">
      <c r="A103" s="17"/>
      <c r="B103" s="17"/>
      <c r="C103" s="17"/>
      <c r="D103" s="17"/>
      <c r="E103" s="17"/>
      <c r="F103" s="17"/>
      <c r="G103" s="17"/>
      <c r="H103" s="17"/>
    </row>
    <row r="104" spans="1:8" s="18" customFormat="1" ht="11.25" customHeight="1">
      <c r="A104" s="17"/>
      <c r="B104" s="17"/>
      <c r="C104" s="17"/>
      <c r="D104" s="17"/>
      <c r="E104" s="17"/>
      <c r="F104" s="17"/>
      <c r="G104" s="17"/>
      <c r="H104" s="17"/>
    </row>
  </sheetData>
  <sheetProtection sheet="1" formatCells="0" formatColumns="0" formatRows="0" selectLockedCells="1" autoFilter="0" pivotTables="0"/>
  <mergeCells count="17">
    <mergeCell ref="A27:H27"/>
    <mergeCell ref="A29:H29"/>
    <mergeCell ref="A38:H38"/>
    <mergeCell ref="A31:H31"/>
    <mergeCell ref="A33:H33"/>
    <mergeCell ref="A34:H34"/>
    <mergeCell ref="A36:H36"/>
    <mergeCell ref="A2:H2"/>
    <mergeCell ref="A3:H3"/>
    <mergeCell ref="B5:B7"/>
    <mergeCell ref="A5:A7"/>
    <mergeCell ref="A23:B23"/>
    <mergeCell ref="A25:H25"/>
    <mergeCell ref="C5:H5"/>
    <mergeCell ref="C6:D6"/>
    <mergeCell ref="E6:F6"/>
    <mergeCell ref="G6:H6"/>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B13">
      <selection activeCell="A1" sqref="A1"/>
    </sheetView>
  </sheetViews>
  <sheetFormatPr defaultColWidth="9.00390625" defaultRowHeight="12.75"/>
  <cols>
    <col min="1" max="1" width="3.875" style="327" customWidth="1"/>
    <col min="2" max="2" width="27.75390625" style="327" customWidth="1"/>
    <col min="3" max="3" width="32.125" style="18" customWidth="1"/>
    <col min="4" max="4" width="10.375" style="18" customWidth="1"/>
    <col min="5" max="5" width="26.25390625" style="18" customWidth="1"/>
    <col min="6" max="6" width="2.375" style="18" customWidth="1"/>
    <col min="7" max="7" width="3.875" style="18" customWidth="1"/>
    <col min="8" max="8" width="2.875" style="18" customWidth="1"/>
    <col min="9" max="9" width="4.25390625" style="18" customWidth="1"/>
    <col min="10" max="10" width="11.125" style="18" customWidth="1"/>
    <col min="11" max="11" width="10.375" style="18" customWidth="1"/>
    <col min="12" max="12" width="9.125" style="18" customWidth="1"/>
    <col min="13" max="13" width="13.25390625" style="18" customWidth="1"/>
    <col min="14" max="16384" width="9.125" style="18" customWidth="1"/>
  </cols>
  <sheetData>
    <row r="1" ht="12.75">
      <c r="A1" s="341"/>
    </row>
    <row r="2" spans="1:11" ht="12.75">
      <c r="A2" s="312"/>
      <c r="B2" s="312"/>
      <c r="C2" s="17"/>
      <c r="D2" s="17"/>
      <c r="E2" s="17"/>
      <c r="F2" s="17"/>
      <c r="G2" s="17"/>
      <c r="H2" s="17"/>
      <c r="I2" s="17"/>
      <c r="J2" s="17"/>
      <c r="K2" s="17"/>
    </row>
    <row r="3" spans="1:11" ht="12" customHeight="1">
      <c r="A3" s="894" t="s">
        <v>1139</v>
      </c>
      <c r="B3" s="894"/>
      <c r="C3" s="894"/>
      <c r="D3" s="894"/>
      <c r="E3" s="894"/>
      <c r="F3" s="894"/>
      <c r="G3" s="894"/>
      <c r="H3" s="894"/>
      <c r="I3" s="894"/>
      <c r="J3" s="894"/>
      <c r="K3" s="894"/>
    </row>
    <row r="4" spans="1:11" ht="6.75" customHeight="1">
      <c r="A4" s="313"/>
      <c r="B4" s="314"/>
      <c r="C4" s="314"/>
      <c r="D4" s="313"/>
      <c r="E4" s="315"/>
      <c r="F4" s="315"/>
      <c r="G4" s="315"/>
      <c r="H4" s="315"/>
      <c r="I4" s="315"/>
      <c r="J4" s="316"/>
      <c r="K4" s="317"/>
    </row>
    <row r="5" spans="1:11" ht="33" customHeight="1">
      <c r="A5" s="318" t="s">
        <v>417</v>
      </c>
      <c r="B5" s="318" t="s">
        <v>708</v>
      </c>
      <c r="C5" s="883" t="s">
        <v>1140</v>
      </c>
      <c r="D5" s="883"/>
      <c r="E5" s="883" t="s">
        <v>709</v>
      </c>
      <c r="F5" s="883"/>
      <c r="G5" s="883"/>
      <c r="H5" s="883"/>
      <c r="I5" s="883"/>
      <c r="J5" s="884" t="s">
        <v>842</v>
      </c>
      <c r="K5" s="884"/>
    </row>
    <row r="6" spans="1:11" ht="40.5" customHeight="1">
      <c r="A6" s="895">
        <v>1</v>
      </c>
      <c r="B6" s="897" t="s">
        <v>402</v>
      </c>
      <c r="C6" s="319" t="s">
        <v>1141</v>
      </c>
      <c r="D6" s="892" t="s">
        <v>427</v>
      </c>
      <c r="E6" s="320" t="s">
        <v>395</v>
      </c>
      <c r="F6" s="889" t="s">
        <v>1143</v>
      </c>
      <c r="G6" s="899">
        <v>100</v>
      </c>
      <c r="H6" s="321"/>
      <c r="I6" s="321"/>
      <c r="J6" s="885">
        <f>IF(OR('Прил.2'!K24&lt;0,'Прил.2'!$K$20+'Прил.2'!$K$22+'Прил.2'!$K$23=0),0,'Прил.2'!$K$24/('Прил.2'!$K$20+'Прил.2'!$K$22+'Прил.2'!$K$23))</f>
        <v>0</v>
      </c>
      <c r="K6" s="887">
        <f>IF(OR('Прил.2'!G24&lt;0,'Прил.2'!$G$20+'Прил.2'!$G$22+'Прил.2'!$G$23=0),0,'Прил.2'!$G$24/('Прил.2'!$G$20+'Прил.2'!$G$22+'Прил.2'!$G$23))</f>
        <v>0</v>
      </c>
    </row>
    <row r="7" spans="1:11" ht="24.75" customHeight="1">
      <c r="A7" s="896"/>
      <c r="B7" s="898"/>
      <c r="C7" s="322" t="s">
        <v>392</v>
      </c>
      <c r="D7" s="893"/>
      <c r="E7" s="323" t="s">
        <v>1142</v>
      </c>
      <c r="F7" s="890"/>
      <c r="G7" s="900"/>
      <c r="H7" s="324"/>
      <c r="I7" s="324"/>
      <c r="J7" s="886"/>
      <c r="K7" s="888"/>
    </row>
    <row r="8" spans="1:11" ht="40.5" customHeight="1">
      <c r="A8" s="895">
        <v>2</v>
      </c>
      <c r="B8" s="897" t="s">
        <v>393</v>
      </c>
      <c r="C8" s="319" t="s">
        <v>397</v>
      </c>
      <c r="D8" s="892" t="s">
        <v>428</v>
      </c>
      <c r="E8" s="320" t="s">
        <v>394</v>
      </c>
      <c r="F8" s="889" t="s">
        <v>1143</v>
      </c>
      <c r="G8" s="899">
        <v>100</v>
      </c>
      <c r="H8" s="321"/>
      <c r="I8" s="321"/>
      <c r="J8" s="885">
        <f>IF(OR('Прил.2'!K27&lt;0,'Прил.2'!$K$20+'Прил.2'!$K$22+'Прил.2'!$K$23+'Прил.2'!$K$26=0),0,'Прил.2'!$K$27/('Прил.2'!$K$20+'Прил.2'!$K$22+'Прил.2'!$K$23+'Прил.2'!$K$26))</f>
        <v>0</v>
      </c>
      <c r="K8" s="887">
        <f>IF(OR('Прил.2'!G27&lt;0,'Прил.2'!$G$20+'Прил.2'!$G$22+'Прил.2'!$G$23+'Прил.2'!$G$26=0),0,'Прил.2'!$G$27/('Прил.2'!$G$20+'Прил.2'!$G$22+'Прил.2'!$G$23+'Прил.2'!$G$26))</f>
        <v>0</v>
      </c>
    </row>
    <row r="9" spans="1:11" ht="34.5" customHeight="1">
      <c r="A9" s="896"/>
      <c r="B9" s="898"/>
      <c r="C9" s="322" t="s">
        <v>398</v>
      </c>
      <c r="D9" s="893"/>
      <c r="E9" s="323" t="s">
        <v>396</v>
      </c>
      <c r="F9" s="890"/>
      <c r="G9" s="900"/>
      <c r="H9" s="324"/>
      <c r="I9" s="324"/>
      <c r="J9" s="886"/>
      <c r="K9" s="888"/>
    </row>
    <row r="10" spans="1:11" ht="40.5" customHeight="1">
      <c r="A10" s="895">
        <v>3</v>
      </c>
      <c r="B10" s="897" t="s">
        <v>401</v>
      </c>
      <c r="C10" s="319" t="s">
        <v>399</v>
      </c>
      <c r="D10" s="892" t="s">
        <v>429</v>
      </c>
      <c r="E10" s="320" t="s">
        <v>404</v>
      </c>
      <c r="F10" s="889" t="s">
        <v>1143</v>
      </c>
      <c r="G10" s="899">
        <v>100</v>
      </c>
      <c r="H10" s="321"/>
      <c r="I10" s="321"/>
      <c r="J10" s="885">
        <f>IF(OR('Прил.2'!$K$31+'Прил.2'!$K$32+'Прил.2'!$K$33&lt;0,Баланс!$F$44+Баланс!$G$44+Баланс!$F$62+Баланс!$G$62=0),0,('Прил.2'!$K$31+'Прил.2'!$K$32+'Прил.2'!$K$33)/((Баланс!$F$44+Баланс!$G$44+Баланс!$F$62+Баланс!$G$62)/2))</f>
        <v>0.39572192513368987</v>
      </c>
      <c r="K10" s="887">
        <f>IF(OR('Прил.2'!$K$31+'Прил.2'!$K$32+'Прил.2'!$K$33&lt;0,Баланс!$F$44+Баланс!$G$44+Баланс!$F$62+Баланс!$G$62=0),0,('Прил.2'!$G$31+'Прил.2'!$G$32+'Прил.2'!$G$33)/((Баланс!$F$44+Баланс!$G$44+Баланс!$F$62+Баланс!$G$62)/2))</f>
        <v>0.20320855614973263</v>
      </c>
    </row>
    <row r="11" spans="1:11" ht="37.5" customHeight="1">
      <c r="A11" s="896"/>
      <c r="B11" s="898"/>
      <c r="C11" s="322" t="s">
        <v>400</v>
      </c>
      <c r="D11" s="893"/>
      <c r="E11" s="323" t="s">
        <v>403</v>
      </c>
      <c r="F11" s="890"/>
      <c r="G11" s="900"/>
      <c r="H11" s="324"/>
      <c r="I11" s="324"/>
      <c r="J11" s="886"/>
      <c r="K11" s="888"/>
    </row>
    <row r="12" spans="1:11" ht="45.75" customHeight="1">
      <c r="A12" s="895">
        <v>4</v>
      </c>
      <c r="B12" s="897" t="s">
        <v>409</v>
      </c>
      <c r="C12" s="319" t="s">
        <v>407</v>
      </c>
      <c r="D12" s="892" t="s">
        <v>430</v>
      </c>
      <c r="E12" s="320" t="s">
        <v>395</v>
      </c>
      <c r="F12" s="889" t="s">
        <v>1143</v>
      </c>
      <c r="G12" s="899">
        <v>100</v>
      </c>
      <c r="H12" s="321"/>
      <c r="I12" s="321"/>
      <c r="J12" s="885">
        <f>IF(OR('Прил.2'!K24&lt;0,'Прил.2'!$K$19=0),0,'Прил.2'!$K$24/'Прил.2'!$K$19)</f>
        <v>0</v>
      </c>
      <c r="K12" s="887">
        <f>IF(OR('Прил.2'!G24&lt;0,'Прил.2'!$G$19=0),0,'Прил.2'!$G$24/'Прил.2'!$G$19)</f>
        <v>0</v>
      </c>
    </row>
    <row r="13" spans="1:11" ht="28.5" customHeight="1">
      <c r="A13" s="896"/>
      <c r="B13" s="898"/>
      <c r="C13" s="322" t="s">
        <v>408</v>
      </c>
      <c r="D13" s="893"/>
      <c r="E13" s="323" t="s">
        <v>410</v>
      </c>
      <c r="F13" s="890"/>
      <c r="G13" s="900"/>
      <c r="H13" s="324"/>
      <c r="I13" s="324"/>
      <c r="J13" s="886"/>
      <c r="K13" s="888"/>
    </row>
    <row r="14" spans="1:12" ht="48.75" customHeight="1">
      <c r="A14" s="895">
        <v>5</v>
      </c>
      <c r="B14" s="897" t="s">
        <v>411</v>
      </c>
      <c r="C14" s="319" t="s">
        <v>412</v>
      </c>
      <c r="D14" s="892" t="s">
        <v>431</v>
      </c>
      <c r="E14" s="320" t="s">
        <v>315</v>
      </c>
      <c r="F14" s="889" t="s">
        <v>1143</v>
      </c>
      <c r="G14" s="325" t="s">
        <v>415</v>
      </c>
      <c r="H14" s="889" t="s">
        <v>1143</v>
      </c>
      <c r="I14" s="899">
        <v>100</v>
      </c>
      <c r="J14" s="885">
        <f>IF(OR('Прил.2'!$K$51+'Прил.2'!$K$44&lt;0,Баланс!$F$66+Баланс!$G$66=0),0,(('Прил.2'!$K$51+'Прил.2'!$K$44)/((Баланс!$F$66+Баланс!$G$66)/2))*(12/$L$14))</f>
        <v>0</v>
      </c>
      <c r="K14" s="887">
        <f>IF(OR('Прил.2'!$G$51+'Прил.2'!$G$44&lt;0,Баланс!$F$66+Баланс!$G$66=0),0,(('Прил.2'!$G$51+'Прил.2'!$G$44)/((Баланс!$F$66+Баланс!$G$66)/2))*(12/$L$14))</f>
        <v>0</v>
      </c>
      <c r="L14" s="135">
        <f>IF(Баланс!I2="I",3,IF(Баланс!I2="II",6,IF(Баланс!I2="III",9,12)))</f>
        <v>9</v>
      </c>
    </row>
    <row r="15" spans="1:11" ht="29.25" customHeight="1">
      <c r="A15" s="896"/>
      <c r="B15" s="898"/>
      <c r="C15" s="322" t="s">
        <v>413</v>
      </c>
      <c r="D15" s="893"/>
      <c r="E15" s="323" t="s">
        <v>414</v>
      </c>
      <c r="F15" s="890"/>
      <c r="G15" s="326" t="s">
        <v>416</v>
      </c>
      <c r="H15" s="890"/>
      <c r="I15" s="900"/>
      <c r="J15" s="886"/>
      <c r="K15" s="888"/>
    </row>
    <row r="16" spans="1:12" ht="48.75" customHeight="1">
      <c r="A16" s="895">
        <v>6</v>
      </c>
      <c r="B16" s="897" t="s">
        <v>418</v>
      </c>
      <c r="C16" s="319" t="s">
        <v>419</v>
      </c>
      <c r="D16" s="892" t="s">
        <v>432</v>
      </c>
      <c r="E16" s="320" t="s">
        <v>425</v>
      </c>
      <c r="F16" s="889" t="s">
        <v>1143</v>
      </c>
      <c r="G16" s="325" t="s">
        <v>415</v>
      </c>
      <c r="H16" s="889" t="s">
        <v>1143</v>
      </c>
      <c r="I16" s="899">
        <v>100</v>
      </c>
      <c r="J16" s="885">
        <f>IF(OR('Прил.2'!$K$57&lt;0,Баланс!$F$78+Баланс!$G$78=0),0,(('Прил.2'!$K$57)/((Баланс!$F$78+Баланс!$G$78)/2))*(12/$L$14))</f>
        <v>0</v>
      </c>
      <c r="K16" s="887">
        <f>IF(OR('Прил.2'!$G$57&lt;0,Баланс!$F$78+Баланс!$G$78=0),0,(('Прил.2'!$G$57)/((Баланс!$F$78+Баланс!$G$78)/2))*(12/$L$14))</f>
        <v>0</v>
      </c>
      <c r="L16" s="135"/>
    </row>
    <row r="17" spans="1:15" ht="32.25" customHeight="1">
      <c r="A17" s="896"/>
      <c r="B17" s="898"/>
      <c r="C17" s="322" t="s">
        <v>424</v>
      </c>
      <c r="D17" s="893"/>
      <c r="E17" s="323" t="s">
        <v>426</v>
      </c>
      <c r="F17" s="890"/>
      <c r="G17" s="326" t="s">
        <v>416</v>
      </c>
      <c r="H17" s="890"/>
      <c r="I17" s="900"/>
      <c r="J17" s="886"/>
      <c r="K17" s="888"/>
      <c r="L17" s="891"/>
      <c r="M17" s="882"/>
      <c r="N17" s="882"/>
      <c r="O17" s="882"/>
    </row>
    <row r="19" ht="12.75"/>
    <row r="20" ht="12.75"/>
    <row r="21" ht="12.75"/>
    <row r="22" ht="12.75"/>
    <row r="23" ht="12.75"/>
  </sheetData>
  <sheetProtection selectLockedCells="1"/>
  <mergeCells count="50">
    <mergeCell ref="A8:A9"/>
    <mergeCell ref="F14:F15"/>
    <mergeCell ref="A6:A7"/>
    <mergeCell ref="F6:F7"/>
    <mergeCell ref="B10:B11"/>
    <mergeCell ref="A10:A11"/>
    <mergeCell ref="A12:A13"/>
    <mergeCell ref="A14:A15"/>
    <mergeCell ref="D10:D11"/>
    <mergeCell ref="B12:B13"/>
    <mergeCell ref="B14:B15"/>
    <mergeCell ref="D12:D13"/>
    <mergeCell ref="D14:D15"/>
    <mergeCell ref="I14:I15"/>
    <mergeCell ref="G6:G7"/>
    <mergeCell ref="F8:F9"/>
    <mergeCell ref="G8:G9"/>
    <mergeCell ref="B6:B7"/>
    <mergeCell ref="B8:B9"/>
    <mergeCell ref="D8:D9"/>
    <mergeCell ref="A3:K3"/>
    <mergeCell ref="A16:A17"/>
    <mergeCell ref="B16:B17"/>
    <mergeCell ref="D16:D17"/>
    <mergeCell ref="F16:F17"/>
    <mergeCell ref="H16:H17"/>
    <mergeCell ref="G10:G11"/>
    <mergeCell ref="F12:F13"/>
    <mergeCell ref="G12:G13"/>
    <mergeCell ref="I16:I17"/>
    <mergeCell ref="J16:J17"/>
    <mergeCell ref="K16:K17"/>
    <mergeCell ref="C5:D5"/>
    <mergeCell ref="L17:M17"/>
    <mergeCell ref="J12:J13"/>
    <mergeCell ref="J14:J15"/>
    <mergeCell ref="K12:K13"/>
    <mergeCell ref="K14:K15"/>
    <mergeCell ref="F10:F11"/>
    <mergeCell ref="D6:D7"/>
    <mergeCell ref="N17:O17"/>
    <mergeCell ref="E5:I5"/>
    <mergeCell ref="J5:K5"/>
    <mergeCell ref="J6:J7"/>
    <mergeCell ref="K6:K7"/>
    <mergeCell ref="K10:K11"/>
    <mergeCell ref="H14:H15"/>
    <mergeCell ref="J10:J11"/>
    <mergeCell ref="J8:J9"/>
    <mergeCell ref="K8:K9"/>
  </mergeCells>
  <printOptions/>
  <pageMargins left="0.75" right="0.75" top="1" bottom="1" header="0.5" footer="0.5"/>
  <pageSetup fitToHeight="1" fitToWidth="1" horizontalDpi="600" verticalDpi="600" orientation="landscape" paperSize="9" scale="89" r:id="rId3"/>
  <legacyDrawing r:id="rId2"/>
</worksheet>
</file>

<file path=xl/worksheets/sheet12.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903" t="s">
        <v>1167</v>
      </c>
      <c r="B1" s="903"/>
      <c r="C1" s="7"/>
      <c r="D1" s="901"/>
      <c r="E1" s="901"/>
      <c r="F1" s="901"/>
      <c r="G1" s="901"/>
    </row>
    <row r="2" spans="1:7" s="4" customFormat="1" ht="11.25" customHeight="1">
      <c r="A2" s="903" t="s">
        <v>1193</v>
      </c>
      <c r="B2" s="903"/>
      <c r="C2" s="7"/>
      <c r="D2" s="901"/>
      <c r="E2" s="901"/>
      <c r="F2" s="901"/>
      <c r="G2" s="901"/>
    </row>
    <row r="3" spans="1:7" s="4" customFormat="1" ht="11.25" customHeight="1">
      <c r="A3" s="904" t="s">
        <v>1168</v>
      </c>
      <c r="B3" s="904"/>
      <c r="C3" s="7"/>
      <c r="D3" s="901"/>
      <c r="E3" s="901"/>
      <c r="F3" s="901"/>
      <c r="G3" s="901"/>
    </row>
    <row r="4" spans="1:7" s="4" customFormat="1" ht="11.25" customHeight="1">
      <c r="A4" s="5"/>
      <c r="B4" s="5"/>
      <c r="C4" s="7"/>
      <c r="D4" s="901"/>
      <c r="E4" s="901"/>
      <c r="F4" s="901"/>
      <c r="G4" s="901"/>
    </row>
    <row r="5" spans="1:7" s="4" customFormat="1" ht="11.25" customHeight="1">
      <c r="A5" s="5"/>
      <c r="B5" s="5"/>
      <c r="C5" s="7"/>
      <c r="D5" s="901"/>
      <c r="E5" s="901"/>
      <c r="F5" s="901"/>
      <c r="G5" s="901"/>
    </row>
    <row r="6" spans="1:7" s="4" customFormat="1" ht="11.25" customHeight="1">
      <c r="A6" s="905" t="s">
        <v>1162</v>
      </c>
      <c r="B6" s="906"/>
      <c r="C6" s="7"/>
      <c r="D6" s="901"/>
      <c r="E6" s="901"/>
      <c r="F6" s="901"/>
      <c r="G6" s="901"/>
    </row>
    <row r="7" spans="1:11" s="4" customFormat="1" ht="6" customHeight="1">
      <c r="A7" s="3"/>
      <c r="B7" s="5"/>
      <c r="C7" s="7"/>
      <c r="D7" s="901"/>
      <c r="E7" s="901"/>
      <c r="F7" s="901"/>
      <c r="G7" s="901"/>
      <c r="K7" s="91"/>
    </row>
    <row r="8" spans="1:11" s="4" customFormat="1" ht="25.5" customHeight="1">
      <c r="A8" s="330" t="s">
        <v>1172</v>
      </c>
      <c r="B8" s="332" t="s">
        <v>1170</v>
      </c>
      <c r="C8" s="7"/>
      <c r="D8" s="901"/>
      <c r="E8" s="901"/>
      <c r="F8" s="901"/>
      <c r="G8" s="901"/>
      <c r="H8" s="91"/>
      <c r="I8" s="91"/>
      <c r="J8" s="91"/>
      <c r="K8" s="91"/>
    </row>
    <row r="9" spans="1:11" s="4" customFormat="1" ht="25.5" customHeight="1">
      <c r="A9" s="330" t="s">
        <v>1173</v>
      </c>
      <c r="B9" s="332" t="s">
        <v>1171</v>
      </c>
      <c r="C9" s="7"/>
      <c r="D9" s="901"/>
      <c r="E9" s="901"/>
      <c r="F9" s="901"/>
      <c r="G9" s="901"/>
      <c r="H9" s="91"/>
      <c r="I9" s="91"/>
      <c r="J9" s="91"/>
      <c r="K9" s="91"/>
    </row>
    <row r="10" spans="1:11" s="4" customFormat="1" ht="24" customHeight="1">
      <c r="A10" s="330" t="s">
        <v>1169</v>
      </c>
      <c r="B10" s="332" t="s">
        <v>1174</v>
      </c>
      <c r="C10" s="7"/>
      <c r="D10" s="901"/>
      <c r="E10" s="901"/>
      <c r="F10" s="901"/>
      <c r="G10" s="901"/>
      <c r="H10" s="91"/>
      <c r="I10" s="91"/>
      <c r="J10" s="91"/>
      <c r="K10" s="91"/>
    </row>
    <row r="11" spans="1:11" s="4" customFormat="1" ht="26.25" customHeight="1">
      <c r="A11" s="330" t="s">
        <v>1163</v>
      </c>
      <c r="B11" s="332" t="s">
        <v>1174</v>
      </c>
      <c r="C11" s="7"/>
      <c r="D11" s="901"/>
      <c r="E11" s="901"/>
      <c r="F11" s="901"/>
      <c r="G11" s="901"/>
      <c r="H11" s="91"/>
      <c r="I11" s="91"/>
      <c r="J11" s="91"/>
      <c r="K11" s="91"/>
    </row>
    <row r="12" spans="1:11" s="4" customFormat="1" ht="15" customHeight="1">
      <c r="A12" s="330" t="s">
        <v>1164</v>
      </c>
      <c r="B12" s="334">
        <v>36840</v>
      </c>
      <c r="C12" s="7"/>
      <c r="D12" s="901"/>
      <c r="E12" s="901"/>
      <c r="F12" s="901"/>
      <c r="G12" s="901"/>
      <c r="H12" s="91"/>
      <c r="I12" s="91"/>
      <c r="J12" s="91"/>
      <c r="K12" s="91"/>
    </row>
    <row r="13" spans="1:11" s="4" customFormat="1" ht="15" customHeight="1">
      <c r="A13" s="330" t="s">
        <v>966</v>
      </c>
      <c r="B13" s="328">
        <v>190000000</v>
      </c>
      <c r="C13" s="7"/>
      <c r="D13" s="901"/>
      <c r="E13" s="901"/>
      <c r="F13" s="901"/>
      <c r="G13" s="901"/>
      <c r="H13" s="91"/>
      <c r="I13" s="91"/>
      <c r="J13" s="91"/>
      <c r="K13" s="91"/>
    </row>
    <row r="14" spans="1:11" s="4" customFormat="1" ht="52.5" customHeight="1">
      <c r="A14" s="902" t="s">
        <v>1165</v>
      </c>
      <c r="B14" s="332" t="s">
        <v>1175</v>
      </c>
      <c r="C14" s="7"/>
      <c r="D14" s="901"/>
      <c r="E14" s="901"/>
      <c r="F14" s="901"/>
      <c r="G14" s="901"/>
      <c r="H14" s="91"/>
      <c r="I14" s="91"/>
      <c r="J14" s="91"/>
      <c r="K14" s="91"/>
    </row>
    <row r="15" spans="1:11" s="4" customFormat="1" ht="54.75" customHeight="1">
      <c r="A15" s="902"/>
      <c r="B15" s="332" t="s">
        <v>1180</v>
      </c>
      <c r="C15" s="7"/>
      <c r="D15" s="901"/>
      <c r="E15" s="901"/>
      <c r="F15" s="901"/>
      <c r="G15" s="901"/>
      <c r="H15" s="91"/>
      <c r="I15" s="91"/>
      <c r="J15" s="91"/>
      <c r="K15" s="91"/>
    </row>
    <row r="16" spans="1:11" s="4" customFormat="1" ht="15" customHeight="1">
      <c r="A16" s="333" t="s">
        <v>1166</v>
      </c>
      <c r="B16" s="328" t="s">
        <v>1181</v>
      </c>
      <c r="C16" s="7"/>
      <c r="D16" s="901"/>
      <c r="E16" s="901"/>
      <c r="F16" s="901"/>
      <c r="G16" s="901"/>
      <c r="H16" s="91"/>
      <c r="I16" s="91"/>
      <c r="J16" s="91"/>
      <c r="K16" s="91"/>
    </row>
    <row r="17" spans="1:11" s="4" customFormat="1" ht="15" customHeight="1">
      <c r="A17" s="333" t="s">
        <v>1185</v>
      </c>
      <c r="B17" s="328" t="s">
        <v>1183</v>
      </c>
      <c r="C17" s="7"/>
      <c r="D17" s="901"/>
      <c r="E17" s="901"/>
      <c r="F17" s="901"/>
      <c r="G17" s="901"/>
      <c r="H17" s="91"/>
      <c r="I17" s="91"/>
      <c r="J17" s="91"/>
      <c r="K17" s="91"/>
    </row>
    <row r="18" spans="1:11" s="4" customFormat="1" ht="35.25" customHeight="1">
      <c r="A18" s="333" t="s">
        <v>1184</v>
      </c>
      <c r="B18" s="328" t="s">
        <v>1182</v>
      </c>
      <c r="C18" s="7"/>
      <c r="D18" s="901"/>
      <c r="E18" s="901"/>
      <c r="F18" s="901"/>
      <c r="G18" s="901"/>
      <c r="H18" s="91"/>
      <c r="I18" s="91"/>
      <c r="J18" s="91"/>
      <c r="K18" s="91"/>
    </row>
    <row r="19" spans="1:11" s="4" customFormat="1" ht="24" customHeight="1">
      <c r="A19" s="333" t="s">
        <v>1186</v>
      </c>
      <c r="B19" s="328" t="s">
        <v>1187</v>
      </c>
      <c r="C19" s="7"/>
      <c r="D19" s="901"/>
      <c r="E19" s="901"/>
      <c r="F19" s="901"/>
      <c r="G19" s="901"/>
      <c r="H19" s="91"/>
      <c r="I19" s="91"/>
      <c r="J19" s="91"/>
      <c r="K19" s="91"/>
    </row>
    <row r="20" spans="1:11" s="4" customFormat="1" ht="24" customHeight="1">
      <c r="A20" s="333" t="s">
        <v>1188</v>
      </c>
      <c r="B20" s="332" t="s">
        <v>1189</v>
      </c>
      <c r="C20" s="7"/>
      <c r="D20" s="901"/>
      <c r="E20" s="901"/>
      <c r="F20" s="901"/>
      <c r="G20" s="901"/>
      <c r="H20" s="91"/>
      <c r="I20" s="91"/>
      <c r="J20" s="91"/>
      <c r="K20" s="91"/>
    </row>
    <row r="21" spans="1:11" s="4" customFormat="1" ht="24" customHeight="1">
      <c r="A21" s="333" t="s">
        <v>964</v>
      </c>
      <c r="B21" s="332" t="s">
        <v>1190</v>
      </c>
      <c r="C21" s="7"/>
      <c r="D21" s="901"/>
      <c r="E21" s="901"/>
      <c r="F21" s="901"/>
      <c r="G21" s="901"/>
      <c r="H21" s="91"/>
      <c r="I21" s="91"/>
      <c r="J21" s="91"/>
      <c r="K21" s="91"/>
    </row>
    <row r="22" spans="1:11" s="4" customFormat="1" ht="43.5" customHeight="1">
      <c r="A22" s="335" t="s">
        <v>1192</v>
      </c>
      <c r="B22" s="331" t="s">
        <v>1191</v>
      </c>
      <c r="C22" s="7"/>
      <c r="D22" s="901"/>
      <c r="E22" s="901"/>
      <c r="F22" s="901"/>
      <c r="G22" s="901"/>
      <c r="H22" s="91"/>
      <c r="I22" s="91"/>
      <c r="J22" s="91"/>
      <c r="K22" s="91"/>
    </row>
    <row r="23" spans="1:11" s="4" customFormat="1" ht="24" customHeight="1">
      <c r="A23" s="333"/>
      <c r="B23" s="331"/>
      <c r="C23" s="7"/>
      <c r="D23" s="901"/>
      <c r="E23" s="901"/>
      <c r="F23" s="901"/>
      <c r="G23" s="901"/>
      <c r="H23" s="91"/>
      <c r="I23" s="91"/>
      <c r="J23" s="91"/>
      <c r="K23" s="91"/>
    </row>
    <row r="24" spans="1:11" s="4" customFormat="1" ht="24" customHeight="1">
      <c r="A24" s="905" t="s">
        <v>1194</v>
      </c>
      <c r="B24" s="906"/>
      <c r="C24" s="7"/>
      <c r="D24" s="901"/>
      <c r="E24" s="901"/>
      <c r="F24" s="901"/>
      <c r="G24" s="901"/>
      <c r="H24" s="91"/>
      <c r="I24" s="91"/>
      <c r="J24" s="91"/>
      <c r="K24" s="91"/>
    </row>
    <row r="25" spans="1:11" s="4" customFormat="1" ht="17.25" customHeight="1">
      <c r="A25" s="330" t="s">
        <v>1199</v>
      </c>
      <c r="B25" s="336" t="s">
        <v>1195</v>
      </c>
      <c r="C25" s="7"/>
      <c r="D25" s="901"/>
      <c r="E25" s="901"/>
      <c r="F25" s="901"/>
      <c r="G25" s="901"/>
      <c r="H25" s="91"/>
      <c r="I25" s="91"/>
      <c r="J25" s="91"/>
      <c r="K25" s="91"/>
    </row>
    <row r="26" spans="1:11" s="4" customFormat="1" ht="12.75">
      <c r="A26" s="330"/>
      <c r="B26" s="336" t="s">
        <v>1196</v>
      </c>
      <c r="C26" s="7"/>
      <c r="D26" s="901"/>
      <c r="E26" s="901"/>
      <c r="F26" s="901"/>
      <c r="G26" s="901"/>
      <c r="H26" s="91"/>
      <c r="I26" s="91"/>
      <c r="J26" s="91"/>
      <c r="K26" s="91"/>
    </row>
    <row r="27" spans="1:11" s="4" customFormat="1" ht="12.75">
      <c r="A27" s="330"/>
      <c r="B27" s="337" t="s">
        <v>1197</v>
      </c>
      <c r="C27" s="7"/>
      <c r="D27" s="901"/>
      <c r="E27" s="901"/>
      <c r="F27" s="901"/>
      <c r="G27" s="901"/>
      <c r="H27" s="91"/>
      <c r="I27" s="91"/>
      <c r="J27" s="91"/>
      <c r="K27" s="91"/>
    </row>
    <row r="28" spans="1:11" s="4" customFormat="1" ht="12.75">
      <c r="A28" s="330"/>
      <c r="B28" s="338" t="s">
        <v>1198</v>
      </c>
      <c r="C28" s="7"/>
      <c r="D28" s="901"/>
      <c r="E28" s="901"/>
      <c r="F28" s="901"/>
      <c r="G28" s="901"/>
      <c r="H28" s="91"/>
      <c r="I28" s="91"/>
      <c r="J28" s="91"/>
      <c r="K28" s="91"/>
    </row>
    <row r="29" spans="1:11" s="4" customFormat="1" ht="12.75">
      <c r="A29" s="330"/>
      <c r="B29" s="332"/>
      <c r="C29" s="7"/>
      <c r="D29" s="901"/>
      <c r="E29" s="901"/>
      <c r="F29" s="901"/>
      <c r="G29" s="901"/>
      <c r="H29" s="91"/>
      <c r="I29" s="91"/>
      <c r="J29" s="91"/>
      <c r="K29" s="91"/>
    </row>
    <row r="30" spans="1:11" s="4" customFormat="1" ht="12.75">
      <c r="A30" s="330" t="s">
        <v>967</v>
      </c>
      <c r="B30" s="332"/>
      <c r="C30" s="7"/>
      <c r="D30" s="901"/>
      <c r="E30" s="901"/>
      <c r="F30" s="901"/>
      <c r="G30" s="901"/>
      <c r="H30" s="91"/>
      <c r="I30" s="91"/>
      <c r="J30" s="91"/>
      <c r="K30" s="91"/>
    </row>
    <row r="31" spans="1:11" s="4" customFormat="1" ht="12.75">
      <c r="A31" s="330" t="s">
        <v>968</v>
      </c>
      <c r="B31" s="332"/>
      <c r="C31" s="7"/>
      <c r="F31" s="111"/>
      <c r="G31" s="91"/>
      <c r="H31" s="91"/>
      <c r="I31" s="91"/>
      <c r="J31" s="91"/>
      <c r="K31" s="91"/>
    </row>
    <row r="32" spans="1:11" s="4" customFormat="1" ht="12.75">
      <c r="A32" s="330" t="s">
        <v>969</v>
      </c>
      <c r="B32" s="332" t="s">
        <v>992</v>
      </c>
      <c r="C32" s="7"/>
      <c r="D32" s="127"/>
      <c r="E32" s="555"/>
      <c r="F32" s="555"/>
      <c r="G32" s="91"/>
      <c r="H32" s="91"/>
      <c r="I32" s="91"/>
      <c r="J32" s="91"/>
      <c r="K32" s="91"/>
    </row>
    <row r="33" spans="1:11" s="4" customFormat="1" ht="12.75">
      <c r="A33" s="330" t="s">
        <v>976</v>
      </c>
      <c r="B33" s="332"/>
      <c r="C33" s="7"/>
      <c r="E33" s="555"/>
      <c r="F33" s="555"/>
      <c r="G33" s="91"/>
      <c r="H33" s="91"/>
      <c r="I33" s="91"/>
      <c r="J33" s="91"/>
      <c r="K33" s="91"/>
    </row>
    <row r="34" spans="1:11" s="4" customFormat="1" ht="11.25" customHeight="1">
      <c r="A34" s="3"/>
      <c r="B34" s="3"/>
      <c r="C34" s="7"/>
      <c r="E34" s="127"/>
      <c r="F34" s="127"/>
      <c r="G34" s="91"/>
      <c r="H34" s="91"/>
      <c r="I34" s="91"/>
      <c r="J34" s="91"/>
      <c r="K34" s="91"/>
    </row>
    <row r="35" spans="1:11" s="4" customFormat="1" ht="11.25" customHeight="1">
      <c r="A35" s="3"/>
      <c r="B35" s="3"/>
      <c r="C35" s="7"/>
      <c r="E35" s="127"/>
      <c r="F35" s="127"/>
      <c r="G35" s="91"/>
      <c r="H35" s="91"/>
      <c r="I35" s="91"/>
      <c r="J35" s="91"/>
      <c r="K35" s="91"/>
    </row>
    <row r="36" spans="1:11" s="4" customFormat="1" ht="11.25" customHeight="1">
      <c r="A36" s="3"/>
      <c r="B36" s="3"/>
      <c r="C36" s="7"/>
      <c r="E36" s="127"/>
      <c r="F36" s="127"/>
      <c r="G36" s="91"/>
      <c r="H36" s="91"/>
      <c r="I36" s="91"/>
      <c r="J36" s="91"/>
      <c r="K36" s="91"/>
    </row>
    <row r="37" spans="1:11" s="4" customFormat="1" ht="11.25" customHeight="1">
      <c r="A37" s="3"/>
      <c r="B37" s="3"/>
      <c r="C37" s="7"/>
      <c r="E37" s="127"/>
      <c r="F37" s="127"/>
      <c r="G37" s="91"/>
      <c r="H37" s="91"/>
      <c r="I37" s="91"/>
      <c r="J37" s="91"/>
      <c r="K37" s="91"/>
    </row>
    <row r="38" spans="1:11" s="4" customFormat="1" ht="11.25" customHeight="1">
      <c r="A38" s="3"/>
      <c r="B38" s="3"/>
      <c r="C38" s="7"/>
      <c r="E38" s="127"/>
      <c r="F38" s="127"/>
      <c r="G38" s="91"/>
      <c r="H38" s="91"/>
      <c r="I38" s="91"/>
      <c r="J38" s="91"/>
      <c r="K38" s="91"/>
    </row>
    <row r="39" spans="1:11" s="4" customFormat="1" ht="11.25" customHeight="1">
      <c r="A39" s="3"/>
      <c r="B39" s="3"/>
      <c r="C39" s="7"/>
      <c r="E39" s="127"/>
      <c r="F39" s="127"/>
      <c r="G39" s="91"/>
      <c r="H39" s="91"/>
      <c r="I39" s="91"/>
      <c r="J39" s="91"/>
      <c r="K39" s="91"/>
    </row>
    <row r="40" spans="1:11" s="4" customFormat="1" ht="11.25" customHeight="1">
      <c r="A40" s="3"/>
      <c r="B40" s="3"/>
      <c r="C40" s="7"/>
      <c r="E40" s="127"/>
      <c r="F40" s="127"/>
      <c r="G40" s="91"/>
      <c r="H40" s="91"/>
      <c r="I40" s="91"/>
      <c r="J40" s="91"/>
      <c r="K40" s="91"/>
    </row>
    <row r="41" spans="1:11" s="4" customFormat="1" ht="11.25" customHeight="1">
      <c r="A41" s="3"/>
      <c r="B41" s="3"/>
      <c r="C41" s="7"/>
      <c r="E41" s="127"/>
      <c r="F41" s="127"/>
      <c r="G41" s="91"/>
      <c r="H41" s="91"/>
      <c r="I41" s="91"/>
      <c r="J41" s="91"/>
      <c r="K41" s="91"/>
    </row>
    <row r="42" spans="1:11" s="4" customFormat="1" ht="11.25" customHeight="1">
      <c r="A42" s="3"/>
      <c r="B42" s="3"/>
      <c r="C42" s="7"/>
      <c r="E42" s="127"/>
      <c r="F42" s="127"/>
      <c r="G42" s="91"/>
      <c r="H42" s="91"/>
      <c r="I42" s="91"/>
      <c r="J42" s="91"/>
      <c r="K42" s="91"/>
    </row>
    <row r="43" spans="1:11" s="4" customFormat="1" ht="11.25" customHeight="1">
      <c r="A43" s="3"/>
      <c r="B43" s="3"/>
      <c r="C43" s="7"/>
      <c r="E43" s="127"/>
      <c r="F43" s="127"/>
      <c r="G43" s="91"/>
      <c r="H43" s="91"/>
      <c r="I43" s="91"/>
      <c r="J43" s="91"/>
      <c r="K43" s="91"/>
    </row>
    <row r="44" spans="1:11" s="4" customFormat="1" ht="11.25" customHeight="1">
      <c r="A44" s="3"/>
      <c r="B44" s="3"/>
      <c r="C44" s="7"/>
      <c r="E44" s="127"/>
      <c r="F44" s="127"/>
      <c r="G44" s="91"/>
      <c r="H44" s="91"/>
      <c r="I44" s="91"/>
      <c r="J44" s="91"/>
      <c r="K44" s="91"/>
    </row>
    <row r="45" spans="1:11" s="4" customFormat="1" ht="11.25" customHeight="1">
      <c r="A45" s="3"/>
      <c r="B45" s="3"/>
      <c r="C45" s="7"/>
      <c r="E45" s="127"/>
      <c r="F45" s="127"/>
      <c r="G45" s="91"/>
      <c r="H45" s="91"/>
      <c r="I45" s="91"/>
      <c r="J45" s="91"/>
      <c r="K45" s="91"/>
    </row>
    <row r="46" spans="1:11" s="4" customFormat="1" ht="11.25" customHeight="1">
      <c r="A46" s="3"/>
      <c r="B46" s="3"/>
      <c r="C46" s="7"/>
      <c r="E46" s="127"/>
      <c r="F46" s="127"/>
      <c r="G46" s="91"/>
      <c r="H46" s="91"/>
      <c r="I46" s="91"/>
      <c r="J46" s="91"/>
      <c r="K46" s="91"/>
    </row>
    <row r="47" spans="1:11" s="4" customFormat="1" ht="11.25" customHeight="1">
      <c r="A47" s="3"/>
      <c r="B47" s="3"/>
      <c r="C47" s="7"/>
      <c r="E47" s="127"/>
      <c r="F47" s="127"/>
      <c r="G47" s="91"/>
      <c r="H47" s="91"/>
      <c r="I47" s="91"/>
      <c r="J47" s="91"/>
      <c r="K47" s="91"/>
    </row>
    <row r="48" spans="1:11" s="4" customFormat="1" ht="11.25" customHeight="1">
      <c r="A48" s="3"/>
      <c r="B48" s="3"/>
      <c r="C48" s="7"/>
      <c r="E48" s="127"/>
      <c r="F48" s="127"/>
      <c r="G48" s="91"/>
      <c r="H48" s="91"/>
      <c r="I48" s="91"/>
      <c r="J48" s="91"/>
      <c r="K48" s="91"/>
    </row>
    <row r="49" spans="1:11" s="4" customFormat="1" ht="11.25" customHeight="1">
      <c r="A49" s="3"/>
      <c r="B49" s="3"/>
      <c r="C49" s="7"/>
      <c r="E49" s="127"/>
      <c r="F49" s="127"/>
      <c r="G49" s="91"/>
      <c r="H49" s="91"/>
      <c r="I49" s="91"/>
      <c r="J49" s="91"/>
      <c r="K49" s="91"/>
    </row>
    <row r="50" spans="1:11" s="4" customFormat="1" ht="18.75" customHeight="1">
      <c r="A50" s="5"/>
      <c r="B50" s="5"/>
      <c r="C50" s="7"/>
      <c r="D50" s="104"/>
      <c r="E50" s="129"/>
      <c r="F50" s="129"/>
      <c r="G50" s="91"/>
      <c r="H50" s="91" t="e">
        <f>VLOOKUP(G50,#REF!,2,0)</f>
        <v>#REF!</v>
      </c>
      <c r="I50" s="91">
        <f>MONTH(F50)</f>
        <v>1</v>
      </c>
      <c r="J50" s="91" t="e">
        <f>VLOOKUP(I50,#REF!,2,0)</f>
        <v>#REF!</v>
      </c>
      <c r="K50" s="91">
        <f>YEAR(F50)</f>
        <v>1900</v>
      </c>
    </row>
    <row r="51" spans="1:11" s="4" customFormat="1" ht="18.75" customHeight="1">
      <c r="A51" s="5"/>
      <c r="B51" s="5"/>
      <c r="C51" s="7"/>
      <c r="D51" s="105"/>
      <c r="E51" s="128"/>
      <c r="F51" s="128"/>
      <c r="G51" s="91"/>
      <c r="H51" s="91"/>
      <c r="I51" s="91"/>
      <c r="J51" s="91"/>
      <c r="K51" s="91"/>
    </row>
    <row r="52" spans="1:3" s="4" customFormat="1" ht="18.75" customHeight="1">
      <c r="A52" s="5"/>
      <c r="B52" s="5"/>
      <c r="C52" s="7"/>
    </row>
    <row r="53" spans="1:3" s="4" customFormat="1" ht="11.25" customHeight="1">
      <c r="A53" s="5"/>
      <c r="B53" s="6"/>
      <c r="C53" s="7"/>
    </row>
    <row r="54" s="79" customFormat="1" ht="11.25" customHeight="1">
      <c r="C54" s="114"/>
    </row>
    <row r="55" s="79" customFormat="1" ht="11.25" customHeight="1">
      <c r="C55" s="114"/>
    </row>
    <row r="56" s="79" customFormat="1" ht="11.25" customHeight="1">
      <c r="C56" s="114"/>
    </row>
    <row r="57" ht="11.25" customHeight="1">
      <c r="A57" s="90"/>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45" operator="equal" stopIfTrue="1">
      <formula>$E$51</formula>
    </cfRule>
  </conditionalFormatting>
  <conditionalFormatting sqref="F50">
    <cfRule type="cellIs" priority="2" dxfId="45"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13.xml><?xml version="1.0" encoding="utf-8"?>
<worksheet xmlns="http://schemas.openxmlformats.org/spreadsheetml/2006/main" xmlns:r="http://schemas.openxmlformats.org/officeDocument/2006/relationships">
  <sheetPr codeName="Лист2">
    <tabColor indexed="15"/>
    <outlinePr summaryBelow="0"/>
  </sheetPr>
  <dimension ref="A2:F275"/>
  <sheetViews>
    <sheetView zoomScale="95" zoomScaleNormal="95" zoomScalePageLayoutView="0" workbookViewId="0" topLeftCell="A10">
      <selection activeCell="A1" sqref="A1"/>
    </sheetView>
  </sheetViews>
  <sheetFormatPr defaultColWidth="250.75390625" defaultRowHeight="12.75" outlineLevelRow="1"/>
  <cols>
    <col min="1" max="1" width="33.625" style="1" customWidth="1"/>
    <col min="2" max="2" width="9.125" style="10" customWidth="1"/>
    <col min="3" max="3" width="38.75390625" style="11"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39" t="s">
        <v>114</v>
      </c>
    </row>
    <row r="3" ht="27.75" customHeight="1">
      <c r="A3" s="140" t="s">
        <v>874</v>
      </c>
    </row>
    <row r="4" ht="27" customHeight="1">
      <c r="A4" s="140" t="s">
        <v>873</v>
      </c>
    </row>
    <row r="6" spans="1:6" ht="12.75">
      <c r="A6" s="9"/>
      <c r="B6" s="12"/>
      <c r="C6" s="13"/>
      <c r="D6" s="9"/>
      <c r="E6" s="907" t="s">
        <v>246</v>
      </c>
      <c r="F6" s="908"/>
    </row>
    <row r="7" spans="1:6" ht="60" customHeight="1">
      <c r="A7" s="9"/>
      <c r="B7" s="12"/>
      <c r="C7" s="13"/>
      <c r="D7" s="9"/>
      <c r="E7" s="909" t="s">
        <v>119</v>
      </c>
      <c r="F7" s="910"/>
    </row>
    <row r="8" spans="1:6" ht="9.75" customHeight="1">
      <c r="A8" s="9"/>
      <c r="B8" s="12"/>
      <c r="C8" s="13"/>
      <c r="D8" s="9"/>
      <c r="E8" s="9"/>
      <c r="F8" s="9"/>
    </row>
    <row r="9" spans="1:6" ht="31.5" customHeight="1">
      <c r="A9" s="911" t="s">
        <v>245</v>
      </c>
      <c r="B9" s="911"/>
      <c r="C9" s="911"/>
      <c r="D9" s="911"/>
      <c r="E9" s="911"/>
      <c r="F9" s="911"/>
    </row>
    <row r="10" spans="1:6" ht="12.75">
      <c r="A10" s="9"/>
      <c r="B10" s="12"/>
      <c r="C10" s="13"/>
      <c r="D10" s="9"/>
      <c r="E10" s="9"/>
      <c r="F10" s="9"/>
    </row>
    <row r="11" spans="1:6" ht="72" customHeight="1">
      <c r="A11" s="426" t="s">
        <v>1132</v>
      </c>
      <c r="B11" s="14" t="s">
        <v>1133</v>
      </c>
      <c r="C11" s="14" t="s">
        <v>318</v>
      </c>
      <c r="D11" s="137" t="s">
        <v>1134</v>
      </c>
      <c r="E11" s="15" t="s">
        <v>1135</v>
      </c>
      <c r="F11" s="14" t="s">
        <v>1136</v>
      </c>
    </row>
    <row r="12" spans="1:6" ht="27" customHeight="1">
      <c r="A12" s="427" t="s">
        <v>456</v>
      </c>
      <c r="B12" s="435"/>
      <c r="C12" s="14"/>
      <c r="D12" s="137"/>
      <c r="E12" s="15"/>
      <c r="F12" s="14"/>
    </row>
    <row r="13" spans="1:6" ht="15" customHeight="1" outlineLevel="1">
      <c r="A13" s="429" t="s">
        <v>456</v>
      </c>
      <c r="B13" s="434" t="s">
        <v>1144</v>
      </c>
      <c r="C13" s="16" t="s">
        <v>470</v>
      </c>
      <c r="D13" s="8">
        <v>1.5</v>
      </c>
      <c r="E13" s="8">
        <v>0.2</v>
      </c>
      <c r="F13" s="912" t="s">
        <v>319</v>
      </c>
    </row>
    <row r="14" spans="1:6" ht="15" customHeight="1" outlineLevel="1">
      <c r="A14" s="429" t="s">
        <v>456</v>
      </c>
      <c r="B14" s="434" t="s">
        <v>1145</v>
      </c>
      <c r="C14" s="16" t="s">
        <v>471</v>
      </c>
      <c r="D14" s="8">
        <v>1.5</v>
      </c>
      <c r="E14" s="8">
        <v>0.2</v>
      </c>
      <c r="F14" s="913"/>
    </row>
    <row r="15" spans="1:6" ht="15" customHeight="1" outlineLevel="1">
      <c r="A15" s="429" t="s">
        <v>456</v>
      </c>
      <c r="B15" s="434" t="s">
        <v>1146</v>
      </c>
      <c r="C15" s="16" t="s">
        <v>472</v>
      </c>
      <c r="D15" s="8">
        <v>1.5</v>
      </c>
      <c r="E15" s="8">
        <v>0.2</v>
      </c>
      <c r="F15" s="913"/>
    </row>
    <row r="16" spans="1:6" ht="15" customHeight="1" outlineLevel="1">
      <c r="A16" s="429" t="s">
        <v>456</v>
      </c>
      <c r="B16" s="434" t="s">
        <v>1147</v>
      </c>
      <c r="C16" s="16" t="s">
        <v>1263</v>
      </c>
      <c r="D16" s="8">
        <v>1.5</v>
      </c>
      <c r="E16" s="8">
        <v>0.2</v>
      </c>
      <c r="F16" s="913"/>
    </row>
    <row r="17" spans="1:6" ht="15" customHeight="1" outlineLevel="1">
      <c r="A17" s="429" t="s">
        <v>456</v>
      </c>
      <c r="B17" s="434" t="s">
        <v>1148</v>
      </c>
      <c r="C17" s="16" t="s">
        <v>473</v>
      </c>
      <c r="D17" s="8">
        <v>1.5</v>
      </c>
      <c r="E17" s="8">
        <v>0.2</v>
      </c>
      <c r="F17" s="913"/>
    </row>
    <row r="18" spans="1:6" ht="38.25" outlineLevel="1">
      <c r="A18" s="429" t="s">
        <v>456</v>
      </c>
      <c r="B18" s="434" t="s">
        <v>474</v>
      </c>
      <c r="C18" s="16" t="s">
        <v>475</v>
      </c>
      <c r="D18" s="8">
        <v>1.5</v>
      </c>
      <c r="E18" s="8">
        <v>0.2</v>
      </c>
      <c r="F18" s="913"/>
    </row>
    <row r="19" spans="1:6" ht="25.5" outlineLevel="1">
      <c r="A19" s="429" t="s">
        <v>456</v>
      </c>
      <c r="B19" s="434" t="s">
        <v>476</v>
      </c>
      <c r="C19" s="16" t="s">
        <v>477</v>
      </c>
      <c r="D19" s="8">
        <v>1.5</v>
      </c>
      <c r="E19" s="8">
        <v>0.2</v>
      </c>
      <c r="F19" s="913"/>
    </row>
    <row r="20" spans="1:6" ht="25.5" outlineLevel="1">
      <c r="A20" s="429" t="s">
        <v>456</v>
      </c>
      <c r="B20" s="434" t="s">
        <v>862</v>
      </c>
      <c r="C20" s="16" t="s">
        <v>478</v>
      </c>
      <c r="D20" s="8">
        <v>1.5</v>
      </c>
      <c r="E20" s="8">
        <v>0.2</v>
      </c>
      <c r="F20" s="913"/>
    </row>
    <row r="21" spans="1:6" ht="15" customHeight="1" outlineLevel="1">
      <c r="A21" s="429" t="s">
        <v>456</v>
      </c>
      <c r="B21" s="434" t="s">
        <v>863</v>
      </c>
      <c r="C21" s="16" t="s">
        <v>479</v>
      </c>
      <c r="D21" s="8">
        <v>1.5</v>
      </c>
      <c r="E21" s="8">
        <v>0.2</v>
      </c>
      <c r="F21" s="913"/>
    </row>
    <row r="22" spans="1:6" ht="15" customHeight="1" outlineLevel="1">
      <c r="A22" s="429" t="s">
        <v>456</v>
      </c>
      <c r="B22" s="434" t="s">
        <v>864</v>
      </c>
      <c r="C22" s="16" t="s">
        <v>480</v>
      </c>
      <c r="D22" s="8">
        <v>1.5</v>
      </c>
      <c r="E22" s="8">
        <v>0.2</v>
      </c>
      <c r="F22" s="913"/>
    </row>
    <row r="23" spans="1:6" ht="25.5" outlineLevel="1">
      <c r="A23" s="429" t="s">
        <v>456</v>
      </c>
      <c r="B23" s="434" t="s">
        <v>865</v>
      </c>
      <c r="C23" s="16" t="s">
        <v>481</v>
      </c>
      <c r="D23" s="8">
        <v>1.5</v>
      </c>
      <c r="E23" s="8">
        <v>0.2</v>
      </c>
      <c r="F23" s="913"/>
    </row>
    <row r="24" spans="1:6" ht="15" customHeight="1" outlineLevel="1">
      <c r="A24" s="429" t="s">
        <v>456</v>
      </c>
      <c r="B24" s="440" t="s">
        <v>866</v>
      </c>
      <c r="C24" s="458" t="s">
        <v>482</v>
      </c>
      <c r="D24" s="439">
        <v>1.5</v>
      </c>
      <c r="E24" s="439">
        <v>0.2</v>
      </c>
      <c r="F24" s="913"/>
    </row>
    <row r="25" spans="1:6" ht="15" customHeight="1" outlineLevel="1">
      <c r="A25" s="429" t="s">
        <v>456</v>
      </c>
      <c r="B25" s="440" t="s">
        <v>867</v>
      </c>
      <c r="C25" s="458" t="s">
        <v>503</v>
      </c>
      <c r="D25" s="439">
        <v>1.5</v>
      </c>
      <c r="E25" s="439">
        <v>0.2</v>
      </c>
      <c r="F25" s="913"/>
    </row>
    <row r="26" spans="1:6" ht="25.5">
      <c r="A26" s="454" t="s">
        <v>457</v>
      </c>
      <c r="B26" s="461"/>
      <c r="C26" s="461"/>
      <c r="D26" s="461"/>
      <c r="E26" s="462"/>
      <c r="F26" s="914"/>
    </row>
    <row r="27" spans="1:6" ht="15" customHeight="1" outlineLevel="1">
      <c r="A27" s="429" t="s">
        <v>457</v>
      </c>
      <c r="B27" s="459" t="s">
        <v>995</v>
      </c>
      <c r="C27" s="460" t="s">
        <v>487</v>
      </c>
      <c r="D27" s="453">
        <v>1.7</v>
      </c>
      <c r="E27" s="453">
        <v>0.3</v>
      </c>
      <c r="F27" s="913"/>
    </row>
    <row r="28" spans="1:6" ht="15" customHeight="1" outlineLevel="1">
      <c r="A28" s="429" t="s">
        <v>457</v>
      </c>
      <c r="B28" s="434" t="s">
        <v>996</v>
      </c>
      <c r="C28" s="16" t="s">
        <v>488</v>
      </c>
      <c r="D28" s="428">
        <v>1.7</v>
      </c>
      <c r="E28" s="428">
        <v>0.3</v>
      </c>
      <c r="F28" s="913"/>
    </row>
    <row r="29" spans="1:6" ht="15" customHeight="1" outlineLevel="1">
      <c r="A29" s="429" t="s">
        <v>457</v>
      </c>
      <c r="B29" s="434" t="s">
        <v>1002</v>
      </c>
      <c r="C29" s="16" t="s">
        <v>489</v>
      </c>
      <c r="D29" s="428">
        <v>1.7</v>
      </c>
      <c r="E29" s="428">
        <v>0.3</v>
      </c>
      <c r="F29" s="913"/>
    </row>
    <row r="30" spans="1:6" ht="15" customHeight="1" outlineLevel="1">
      <c r="A30" s="429" t="s">
        <v>457</v>
      </c>
      <c r="B30" s="434" t="s">
        <v>1003</v>
      </c>
      <c r="C30" s="16" t="s">
        <v>490</v>
      </c>
      <c r="D30" s="428">
        <v>1.7</v>
      </c>
      <c r="E30" s="428">
        <v>0.3</v>
      </c>
      <c r="F30" s="913"/>
    </row>
    <row r="31" spans="1:6" ht="15" customHeight="1" outlineLevel="1">
      <c r="A31" s="429" t="s">
        <v>457</v>
      </c>
      <c r="B31" s="434" t="s">
        <v>483</v>
      </c>
      <c r="C31" s="16" t="s">
        <v>1264</v>
      </c>
      <c r="D31" s="428">
        <v>1.7</v>
      </c>
      <c r="E31" s="428">
        <v>0.3</v>
      </c>
      <c r="F31" s="913"/>
    </row>
    <row r="32" spans="1:6" ht="15" customHeight="1" outlineLevel="1">
      <c r="A32" s="429" t="s">
        <v>457</v>
      </c>
      <c r="B32" s="434" t="s">
        <v>484</v>
      </c>
      <c r="C32" s="16" t="s">
        <v>491</v>
      </c>
      <c r="D32" s="428">
        <v>1.7</v>
      </c>
      <c r="E32" s="428">
        <v>0.3</v>
      </c>
      <c r="F32" s="913"/>
    </row>
    <row r="33" spans="1:6" ht="15" customHeight="1" outlineLevel="1">
      <c r="A33" s="429" t="s">
        <v>457</v>
      </c>
      <c r="B33" s="434" t="s">
        <v>882</v>
      </c>
      <c r="C33" s="16" t="s">
        <v>492</v>
      </c>
      <c r="D33" s="428">
        <v>1.7</v>
      </c>
      <c r="E33" s="428">
        <v>0.3</v>
      </c>
      <c r="F33" s="913"/>
    </row>
    <row r="34" spans="1:6" ht="15" customHeight="1" outlineLevel="1">
      <c r="A34" s="429" t="s">
        <v>457</v>
      </c>
      <c r="B34" s="434" t="s">
        <v>485</v>
      </c>
      <c r="C34" s="16" t="s">
        <v>493</v>
      </c>
      <c r="D34" s="428">
        <v>1.7</v>
      </c>
      <c r="E34" s="428">
        <v>0.3</v>
      </c>
      <c r="F34" s="913"/>
    </row>
    <row r="35" spans="1:6" ht="30" customHeight="1" outlineLevel="1">
      <c r="A35" s="429" t="s">
        <v>457</v>
      </c>
      <c r="B35" s="434" t="s">
        <v>890</v>
      </c>
      <c r="C35" s="424" t="s">
        <v>494</v>
      </c>
      <c r="D35" s="428">
        <v>1.7</v>
      </c>
      <c r="E35" s="428">
        <v>0.3</v>
      </c>
      <c r="F35" s="913"/>
    </row>
    <row r="36" spans="1:6" ht="27" customHeight="1" outlineLevel="1">
      <c r="A36" s="429" t="s">
        <v>457</v>
      </c>
      <c r="B36" s="440" t="s">
        <v>486</v>
      </c>
      <c r="C36" s="449" t="s">
        <v>495</v>
      </c>
      <c r="D36" s="450">
        <v>1.2</v>
      </c>
      <c r="E36" s="450">
        <v>0.15</v>
      </c>
      <c r="F36" s="913"/>
    </row>
    <row r="37" spans="1:6" ht="30" customHeight="1">
      <c r="A37" s="454" t="s">
        <v>458</v>
      </c>
      <c r="B37" s="455"/>
      <c r="C37" s="456"/>
      <c r="D37" s="457"/>
      <c r="E37" s="437"/>
      <c r="F37" s="914"/>
    </row>
    <row r="38" spans="1:6" ht="38.25" outlineLevel="1">
      <c r="A38" s="429" t="s">
        <v>458</v>
      </c>
      <c r="B38" s="451" t="s">
        <v>847</v>
      </c>
      <c r="C38" s="452" t="s">
        <v>508</v>
      </c>
      <c r="D38" s="453">
        <v>1.3</v>
      </c>
      <c r="E38" s="453">
        <v>0.2</v>
      </c>
      <c r="F38" s="913"/>
    </row>
    <row r="39" spans="1:6" ht="25.5" outlineLevel="1">
      <c r="A39" s="429" t="s">
        <v>458</v>
      </c>
      <c r="B39" s="431" t="s">
        <v>1149</v>
      </c>
      <c r="C39" s="430" t="s">
        <v>509</v>
      </c>
      <c r="D39" s="428">
        <v>1.7</v>
      </c>
      <c r="E39" s="428">
        <v>0.3</v>
      </c>
      <c r="F39" s="913"/>
    </row>
    <row r="40" spans="1:6" ht="25.5" outlineLevel="1">
      <c r="A40" s="429" t="s">
        <v>458</v>
      </c>
      <c r="B40" s="431" t="s">
        <v>1150</v>
      </c>
      <c r="C40" s="430" t="s">
        <v>1265</v>
      </c>
      <c r="D40" s="428">
        <v>1.7</v>
      </c>
      <c r="E40" s="428">
        <v>0.3</v>
      </c>
      <c r="F40" s="913"/>
    </row>
    <row r="41" spans="1:6" ht="25.5" outlineLevel="1">
      <c r="A41" s="429" t="s">
        <v>458</v>
      </c>
      <c r="B41" s="431" t="s">
        <v>496</v>
      </c>
      <c r="C41" s="430" t="s">
        <v>1266</v>
      </c>
      <c r="D41" s="428">
        <v>1.3</v>
      </c>
      <c r="E41" s="428">
        <v>0.2</v>
      </c>
      <c r="F41" s="913"/>
    </row>
    <row r="42" spans="1:6" ht="15" customHeight="1" outlineLevel="1">
      <c r="A42" s="429" t="s">
        <v>458</v>
      </c>
      <c r="B42" s="431" t="s">
        <v>497</v>
      </c>
      <c r="C42" s="430" t="s">
        <v>1267</v>
      </c>
      <c r="D42" s="428">
        <v>1.3</v>
      </c>
      <c r="E42" s="428">
        <v>0.2</v>
      </c>
      <c r="F42" s="913"/>
    </row>
    <row r="43" spans="1:6" ht="38.25" outlineLevel="1">
      <c r="A43" s="429" t="s">
        <v>458</v>
      </c>
      <c r="B43" s="431" t="s">
        <v>498</v>
      </c>
      <c r="C43" s="430" t="s">
        <v>510</v>
      </c>
      <c r="D43" s="428">
        <v>1.3</v>
      </c>
      <c r="E43" s="428">
        <v>0.2</v>
      </c>
      <c r="F43" s="913"/>
    </row>
    <row r="44" spans="1:6" ht="25.5" outlineLevel="1">
      <c r="A44" s="429" t="s">
        <v>458</v>
      </c>
      <c r="B44" s="431" t="s">
        <v>499</v>
      </c>
      <c r="C44" s="430" t="s">
        <v>511</v>
      </c>
      <c r="D44" s="428">
        <v>1.3</v>
      </c>
      <c r="E44" s="428">
        <v>0.2</v>
      </c>
      <c r="F44" s="913"/>
    </row>
    <row r="45" spans="1:6" ht="15" customHeight="1" outlineLevel="1">
      <c r="A45" s="429" t="s">
        <v>458</v>
      </c>
      <c r="B45" s="431" t="s">
        <v>500</v>
      </c>
      <c r="C45" s="430" t="s">
        <v>512</v>
      </c>
      <c r="D45" s="428">
        <v>1.3</v>
      </c>
      <c r="E45" s="428">
        <v>0.2</v>
      </c>
      <c r="F45" s="913"/>
    </row>
    <row r="46" spans="1:6" ht="15" customHeight="1" outlineLevel="1">
      <c r="A46" s="429" t="s">
        <v>458</v>
      </c>
      <c r="B46" s="431" t="s">
        <v>501</v>
      </c>
      <c r="C46" s="430" t="s">
        <v>1268</v>
      </c>
      <c r="D46" s="428">
        <v>1.3</v>
      </c>
      <c r="E46" s="428">
        <v>0.2</v>
      </c>
      <c r="F46" s="913"/>
    </row>
    <row r="47" spans="1:6" ht="15" customHeight="1" outlineLevel="1">
      <c r="A47" s="429" t="s">
        <v>458</v>
      </c>
      <c r="B47" s="431" t="s">
        <v>776</v>
      </c>
      <c r="C47" s="430" t="s">
        <v>1269</v>
      </c>
      <c r="D47" s="428">
        <v>1.7</v>
      </c>
      <c r="E47" s="428">
        <v>0.3</v>
      </c>
      <c r="F47" s="913"/>
    </row>
    <row r="48" spans="1:6" ht="15" customHeight="1" outlineLevel="1">
      <c r="A48" s="429" t="s">
        <v>458</v>
      </c>
      <c r="B48" s="431" t="s">
        <v>813</v>
      </c>
      <c r="C48" s="430" t="s">
        <v>1270</v>
      </c>
      <c r="D48" s="428">
        <v>1.7</v>
      </c>
      <c r="E48" s="428">
        <v>0.3</v>
      </c>
      <c r="F48" s="913"/>
    </row>
    <row r="49" spans="1:6" ht="15" customHeight="1" outlineLevel="1">
      <c r="A49" s="429" t="s">
        <v>458</v>
      </c>
      <c r="B49" s="431" t="s">
        <v>1151</v>
      </c>
      <c r="C49" s="430" t="s">
        <v>1271</v>
      </c>
      <c r="D49" s="428">
        <v>1.3</v>
      </c>
      <c r="E49" s="428">
        <v>0.2</v>
      </c>
      <c r="F49" s="913"/>
    </row>
    <row r="50" spans="1:6" ht="15" customHeight="1" outlineLevel="1">
      <c r="A50" s="429" t="s">
        <v>458</v>
      </c>
      <c r="B50" s="431" t="s">
        <v>1152</v>
      </c>
      <c r="C50" s="430" t="s">
        <v>1272</v>
      </c>
      <c r="D50" s="428">
        <v>1.3</v>
      </c>
      <c r="E50" s="428">
        <v>0.2</v>
      </c>
      <c r="F50" s="913"/>
    </row>
    <row r="51" spans="1:6" ht="15" customHeight="1" outlineLevel="1">
      <c r="A51" s="429" t="s">
        <v>458</v>
      </c>
      <c r="B51" s="431" t="s">
        <v>502</v>
      </c>
      <c r="C51" s="430" t="s">
        <v>1273</v>
      </c>
      <c r="D51" s="428">
        <v>1.3</v>
      </c>
      <c r="E51" s="428">
        <v>0.2</v>
      </c>
      <c r="F51" s="913"/>
    </row>
    <row r="52" spans="1:6" ht="25.5" outlineLevel="1">
      <c r="A52" s="429" t="s">
        <v>458</v>
      </c>
      <c r="B52" s="431" t="s">
        <v>504</v>
      </c>
      <c r="C52" s="430" t="s">
        <v>513</v>
      </c>
      <c r="D52" s="428">
        <v>1.3</v>
      </c>
      <c r="E52" s="428">
        <v>0.2</v>
      </c>
      <c r="F52" s="913"/>
    </row>
    <row r="53" spans="1:6" ht="25.5" outlineLevel="1">
      <c r="A53" s="429" t="s">
        <v>458</v>
      </c>
      <c r="B53" s="431" t="s">
        <v>1153</v>
      </c>
      <c r="C53" s="430" t="s">
        <v>514</v>
      </c>
      <c r="D53" s="428">
        <v>1.3</v>
      </c>
      <c r="E53" s="428">
        <v>0.2</v>
      </c>
      <c r="F53" s="913"/>
    </row>
    <row r="54" spans="1:6" ht="15" customHeight="1" outlineLevel="1">
      <c r="A54" s="429" t="s">
        <v>458</v>
      </c>
      <c r="B54" s="431" t="s">
        <v>505</v>
      </c>
      <c r="C54" s="430" t="s">
        <v>515</v>
      </c>
      <c r="D54" s="428">
        <v>1.3</v>
      </c>
      <c r="E54" s="428">
        <v>0.2</v>
      </c>
      <c r="F54" s="913"/>
    </row>
    <row r="55" spans="1:6" ht="25.5" outlineLevel="1">
      <c r="A55" s="429" t="s">
        <v>458</v>
      </c>
      <c r="B55" s="431" t="s">
        <v>1154</v>
      </c>
      <c r="C55" s="430" t="s">
        <v>516</v>
      </c>
      <c r="D55" s="428">
        <v>1.3</v>
      </c>
      <c r="E55" s="428">
        <v>0.2</v>
      </c>
      <c r="F55" s="913"/>
    </row>
    <row r="56" spans="1:6" ht="38.25" outlineLevel="1">
      <c r="A56" s="429" t="s">
        <v>458</v>
      </c>
      <c r="B56" s="431" t="s">
        <v>818</v>
      </c>
      <c r="C56" s="430" t="s">
        <v>517</v>
      </c>
      <c r="D56" s="428">
        <v>1.3</v>
      </c>
      <c r="E56" s="428">
        <v>0.2</v>
      </c>
      <c r="F56" s="913"/>
    </row>
    <row r="57" spans="1:6" ht="15" customHeight="1" outlineLevel="1">
      <c r="A57" s="429" t="s">
        <v>458</v>
      </c>
      <c r="B57" s="431" t="s">
        <v>819</v>
      </c>
      <c r="C57" s="430" t="s">
        <v>1274</v>
      </c>
      <c r="D57" s="428">
        <v>1.3</v>
      </c>
      <c r="E57" s="428">
        <v>0.2</v>
      </c>
      <c r="F57" s="913"/>
    </row>
    <row r="58" spans="1:6" ht="25.5" outlineLevel="1">
      <c r="A58" s="429" t="s">
        <v>458</v>
      </c>
      <c r="B58" s="431" t="s">
        <v>828</v>
      </c>
      <c r="C58" s="430" t="s">
        <v>518</v>
      </c>
      <c r="D58" s="428">
        <v>1.3</v>
      </c>
      <c r="E58" s="428">
        <v>0.2</v>
      </c>
      <c r="F58" s="913"/>
    </row>
    <row r="59" spans="1:6" ht="25.5" outlineLevel="1">
      <c r="A59" s="429" t="s">
        <v>458</v>
      </c>
      <c r="B59" s="431" t="s">
        <v>829</v>
      </c>
      <c r="C59" s="430" t="s">
        <v>519</v>
      </c>
      <c r="D59" s="428">
        <v>1.3</v>
      </c>
      <c r="E59" s="428">
        <v>0.2</v>
      </c>
      <c r="F59" s="913"/>
    </row>
    <row r="60" spans="1:6" ht="25.5" outlineLevel="1">
      <c r="A60" s="429" t="s">
        <v>458</v>
      </c>
      <c r="B60" s="431" t="s">
        <v>1160</v>
      </c>
      <c r="C60" s="430" t="s">
        <v>1275</v>
      </c>
      <c r="D60" s="428">
        <v>1.3</v>
      </c>
      <c r="E60" s="428">
        <v>0.2</v>
      </c>
      <c r="F60" s="913"/>
    </row>
    <row r="61" spans="1:6" ht="15" customHeight="1" outlineLevel="1">
      <c r="A61" s="429" t="s">
        <v>458</v>
      </c>
      <c r="B61" s="431" t="s">
        <v>1155</v>
      </c>
      <c r="C61" s="430" t="s">
        <v>1276</v>
      </c>
      <c r="D61" s="428">
        <v>1.3</v>
      </c>
      <c r="E61" s="428">
        <v>0.2</v>
      </c>
      <c r="F61" s="913"/>
    </row>
    <row r="62" spans="1:6" ht="25.5" outlineLevel="1">
      <c r="A62" s="429" t="s">
        <v>458</v>
      </c>
      <c r="B62" s="431" t="s">
        <v>1156</v>
      </c>
      <c r="C62" s="430" t="s">
        <v>520</v>
      </c>
      <c r="D62" s="428">
        <v>1.3</v>
      </c>
      <c r="E62" s="428">
        <v>0.2</v>
      </c>
      <c r="F62" s="913"/>
    </row>
    <row r="63" spans="1:6" ht="25.5" outlineLevel="1">
      <c r="A63" s="429" t="s">
        <v>458</v>
      </c>
      <c r="B63" s="431" t="s">
        <v>1157</v>
      </c>
      <c r="C63" s="430" t="s">
        <v>521</v>
      </c>
      <c r="D63" s="428">
        <v>1.3</v>
      </c>
      <c r="E63" s="428">
        <v>0.2</v>
      </c>
      <c r="F63" s="913"/>
    </row>
    <row r="64" spans="1:6" ht="15" customHeight="1" outlineLevel="1">
      <c r="A64" s="429" t="s">
        <v>458</v>
      </c>
      <c r="B64" s="431" t="s">
        <v>1158</v>
      </c>
      <c r="C64" s="430" t="s">
        <v>522</v>
      </c>
      <c r="D64" s="428">
        <v>1.4</v>
      </c>
      <c r="E64" s="428">
        <v>0.2</v>
      </c>
      <c r="F64" s="913"/>
    </row>
    <row r="65" spans="1:6" ht="25.5" outlineLevel="1">
      <c r="A65" s="429" t="s">
        <v>458</v>
      </c>
      <c r="B65" s="431" t="s">
        <v>1159</v>
      </c>
      <c r="C65" s="430" t="s">
        <v>523</v>
      </c>
      <c r="D65" s="428">
        <v>1.7</v>
      </c>
      <c r="E65" s="428">
        <v>0.3</v>
      </c>
      <c r="F65" s="913"/>
    </row>
    <row r="66" spans="1:6" ht="15" customHeight="1" outlineLevel="1">
      <c r="A66" s="429" t="s">
        <v>458</v>
      </c>
      <c r="B66" s="431" t="s">
        <v>506</v>
      </c>
      <c r="C66" s="430" t="s">
        <v>524</v>
      </c>
      <c r="D66" s="428">
        <v>1.4</v>
      </c>
      <c r="E66" s="428">
        <v>0.2</v>
      </c>
      <c r="F66" s="913"/>
    </row>
    <row r="67" spans="1:6" ht="51" outlineLevel="1">
      <c r="A67" s="429" t="s">
        <v>458</v>
      </c>
      <c r="B67" s="431" t="s">
        <v>1205</v>
      </c>
      <c r="C67" s="430" t="s">
        <v>525</v>
      </c>
      <c r="D67" s="428">
        <v>1.4</v>
      </c>
      <c r="E67" s="428">
        <v>0.2</v>
      </c>
      <c r="F67" s="913"/>
    </row>
    <row r="68" spans="1:6" ht="25.5" outlineLevel="1">
      <c r="A68" s="429" t="s">
        <v>458</v>
      </c>
      <c r="B68" s="431" t="s">
        <v>1161</v>
      </c>
      <c r="C68" s="430" t="s">
        <v>526</v>
      </c>
      <c r="D68" s="428">
        <v>1.4</v>
      </c>
      <c r="E68" s="428">
        <v>0.2</v>
      </c>
      <c r="F68" s="913"/>
    </row>
    <row r="69" spans="1:6" ht="25.5" outlineLevel="1">
      <c r="A69" s="429" t="s">
        <v>458</v>
      </c>
      <c r="B69" s="431" t="s">
        <v>1200</v>
      </c>
      <c r="C69" s="430" t="s">
        <v>527</v>
      </c>
      <c r="D69" s="428">
        <v>1.4</v>
      </c>
      <c r="E69" s="428">
        <v>0.2</v>
      </c>
      <c r="F69" s="913"/>
    </row>
    <row r="70" spans="1:6" ht="38.25" outlineLevel="1">
      <c r="A70" s="429" t="s">
        <v>458</v>
      </c>
      <c r="B70" s="431" t="s">
        <v>1201</v>
      </c>
      <c r="C70" s="430" t="s">
        <v>1277</v>
      </c>
      <c r="D70" s="428">
        <v>1.4</v>
      </c>
      <c r="E70" s="428">
        <v>0.2</v>
      </c>
      <c r="F70" s="913"/>
    </row>
    <row r="71" spans="1:6" ht="38.25" outlineLevel="1">
      <c r="A71" s="429" t="s">
        <v>458</v>
      </c>
      <c r="B71" s="431" t="s">
        <v>1202</v>
      </c>
      <c r="C71" s="430" t="s">
        <v>528</v>
      </c>
      <c r="D71" s="428">
        <v>1.4</v>
      </c>
      <c r="E71" s="428">
        <v>0.2</v>
      </c>
      <c r="F71" s="913"/>
    </row>
    <row r="72" spans="1:6" ht="25.5" outlineLevel="1">
      <c r="A72" s="429" t="s">
        <v>458</v>
      </c>
      <c r="B72" s="431" t="s">
        <v>507</v>
      </c>
      <c r="C72" s="430" t="s">
        <v>1278</v>
      </c>
      <c r="D72" s="428">
        <v>1.4</v>
      </c>
      <c r="E72" s="428">
        <v>0.2</v>
      </c>
      <c r="F72" s="913"/>
    </row>
    <row r="73" spans="1:6" ht="25.5" outlineLevel="1">
      <c r="A73" s="429" t="s">
        <v>458</v>
      </c>
      <c r="B73" s="431" t="s">
        <v>1203</v>
      </c>
      <c r="C73" s="430" t="s">
        <v>529</v>
      </c>
      <c r="D73" s="428">
        <v>1.4</v>
      </c>
      <c r="E73" s="428">
        <v>0.2</v>
      </c>
      <c r="F73" s="913"/>
    </row>
    <row r="74" spans="1:6" ht="25.5" outlineLevel="1">
      <c r="A74" s="429" t="s">
        <v>458</v>
      </c>
      <c r="B74" s="431" t="s">
        <v>1204</v>
      </c>
      <c r="C74" s="430" t="s">
        <v>530</v>
      </c>
      <c r="D74" s="428">
        <v>1.4</v>
      </c>
      <c r="E74" s="428">
        <v>0.2</v>
      </c>
      <c r="F74" s="913"/>
    </row>
    <row r="75" spans="1:6" ht="15" customHeight="1" outlineLevel="1">
      <c r="A75" s="429" t="s">
        <v>458</v>
      </c>
      <c r="B75" s="431" t="s">
        <v>531</v>
      </c>
      <c r="C75" s="430" t="s">
        <v>1279</v>
      </c>
      <c r="D75" s="428">
        <v>1.3</v>
      </c>
      <c r="E75" s="428">
        <v>0.2</v>
      </c>
      <c r="F75" s="913"/>
    </row>
    <row r="76" spans="1:6" ht="15" customHeight="1" outlineLevel="1">
      <c r="A76" s="429" t="s">
        <v>458</v>
      </c>
      <c r="B76" s="431" t="s">
        <v>1206</v>
      </c>
      <c r="C76" s="430" t="s">
        <v>1280</v>
      </c>
      <c r="D76" s="428">
        <v>1.3</v>
      </c>
      <c r="E76" s="428">
        <v>0.2</v>
      </c>
      <c r="F76" s="913"/>
    </row>
    <row r="77" spans="1:6" ht="15" customHeight="1" outlineLevel="1">
      <c r="A77" s="429" t="s">
        <v>458</v>
      </c>
      <c r="B77" s="431" t="s">
        <v>1207</v>
      </c>
      <c r="C77" s="430" t="s">
        <v>1281</v>
      </c>
      <c r="D77" s="428">
        <v>1.2</v>
      </c>
      <c r="E77" s="428">
        <v>0.15</v>
      </c>
      <c r="F77" s="913"/>
    </row>
    <row r="78" spans="1:6" ht="15" customHeight="1" outlineLevel="1">
      <c r="A78" s="429" t="s">
        <v>458</v>
      </c>
      <c r="B78" s="431" t="s">
        <v>1208</v>
      </c>
      <c r="C78" s="430" t="s">
        <v>537</v>
      </c>
      <c r="D78" s="428">
        <v>1.2</v>
      </c>
      <c r="E78" s="428">
        <v>0.15</v>
      </c>
      <c r="F78" s="913"/>
    </row>
    <row r="79" spans="1:6" ht="25.5" outlineLevel="1">
      <c r="A79" s="429" t="s">
        <v>458</v>
      </c>
      <c r="B79" s="431" t="s">
        <v>1209</v>
      </c>
      <c r="C79" s="430" t="s">
        <v>538</v>
      </c>
      <c r="D79" s="428">
        <v>1.2</v>
      </c>
      <c r="E79" s="428">
        <v>0.15</v>
      </c>
      <c r="F79" s="913"/>
    </row>
    <row r="80" spans="1:6" ht="25.5" outlineLevel="1">
      <c r="A80" s="429" t="s">
        <v>458</v>
      </c>
      <c r="B80" s="431" t="s">
        <v>532</v>
      </c>
      <c r="C80" s="430" t="s">
        <v>539</v>
      </c>
      <c r="D80" s="428">
        <v>1.2</v>
      </c>
      <c r="E80" s="428">
        <v>0.15</v>
      </c>
      <c r="F80" s="913"/>
    </row>
    <row r="81" spans="1:6" ht="25.5" outlineLevel="1">
      <c r="A81" s="429" t="s">
        <v>458</v>
      </c>
      <c r="B81" s="431" t="s">
        <v>533</v>
      </c>
      <c r="C81" s="430" t="s">
        <v>540</v>
      </c>
      <c r="D81" s="428">
        <v>1.2</v>
      </c>
      <c r="E81" s="428">
        <v>0.15</v>
      </c>
      <c r="F81" s="913"/>
    </row>
    <row r="82" spans="1:6" ht="25.5" outlineLevel="1">
      <c r="A82" s="429" t="s">
        <v>458</v>
      </c>
      <c r="B82" s="431" t="s">
        <v>534</v>
      </c>
      <c r="C82" s="430" t="s">
        <v>541</v>
      </c>
      <c r="D82" s="428">
        <v>1.2</v>
      </c>
      <c r="E82" s="428">
        <v>0.15</v>
      </c>
      <c r="F82" s="913"/>
    </row>
    <row r="83" spans="1:6" ht="15" customHeight="1" outlineLevel="1">
      <c r="A83" s="429" t="s">
        <v>458</v>
      </c>
      <c r="B83" s="431" t="s">
        <v>535</v>
      </c>
      <c r="C83" s="430" t="s">
        <v>542</v>
      </c>
      <c r="D83" s="428">
        <v>1.2</v>
      </c>
      <c r="E83" s="428">
        <v>0.15</v>
      </c>
      <c r="F83" s="913"/>
    </row>
    <row r="84" spans="1:6" ht="25.5" outlineLevel="1">
      <c r="A84" s="429" t="s">
        <v>458</v>
      </c>
      <c r="B84" s="431" t="s">
        <v>536</v>
      </c>
      <c r="C84" s="430" t="s">
        <v>543</v>
      </c>
      <c r="D84" s="428">
        <v>1.2</v>
      </c>
      <c r="E84" s="428">
        <v>0.15</v>
      </c>
      <c r="F84" s="913"/>
    </row>
    <row r="85" spans="1:6" ht="15" customHeight="1" outlineLevel="1">
      <c r="A85" s="429" t="s">
        <v>458</v>
      </c>
      <c r="B85" s="431" t="s">
        <v>1210</v>
      </c>
      <c r="C85" s="430" t="s">
        <v>1282</v>
      </c>
      <c r="D85" s="428">
        <v>1.3</v>
      </c>
      <c r="E85" s="428">
        <v>0.2</v>
      </c>
      <c r="F85" s="913"/>
    </row>
    <row r="86" spans="1:6" ht="25.5" outlineLevel="1">
      <c r="A86" s="429" t="s">
        <v>458</v>
      </c>
      <c r="B86" s="431" t="s">
        <v>1211</v>
      </c>
      <c r="C86" s="430" t="s">
        <v>544</v>
      </c>
      <c r="D86" s="428">
        <v>1.3</v>
      </c>
      <c r="E86" s="428">
        <v>0.2</v>
      </c>
      <c r="F86" s="913"/>
    </row>
    <row r="87" spans="1:6" ht="25.5" outlineLevel="1">
      <c r="A87" s="429" t="s">
        <v>458</v>
      </c>
      <c r="B87" s="431" t="s">
        <v>1212</v>
      </c>
      <c r="C87" s="430" t="s">
        <v>546</v>
      </c>
      <c r="D87" s="428">
        <v>1.2</v>
      </c>
      <c r="E87" s="428">
        <v>0.15</v>
      </c>
      <c r="F87" s="913"/>
    </row>
    <row r="88" spans="1:6" ht="25.5" outlineLevel="1">
      <c r="A88" s="429" t="s">
        <v>458</v>
      </c>
      <c r="B88" s="431" t="s">
        <v>1213</v>
      </c>
      <c r="C88" s="430" t="s">
        <v>545</v>
      </c>
      <c r="D88" s="428">
        <v>1.3</v>
      </c>
      <c r="E88" s="428">
        <v>0.2</v>
      </c>
      <c r="F88" s="913"/>
    </row>
    <row r="89" spans="1:6" ht="15" customHeight="1" outlineLevel="1">
      <c r="A89" s="429" t="s">
        <v>458</v>
      </c>
      <c r="B89" s="431" t="s">
        <v>1214</v>
      </c>
      <c r="C89" s="430" t="s">
        <v>1283</v>
      </c>
      <c r="D89" s="428">
        <v>1.3</v>
      </c>
      <c r="E89" s="428">
        <v>0.2</v>
      </c>
      <c r="F89" s="913"/>
    </row>
    <row r="90" spans="1:6" ht="25.5" outlineLevel="1">
      <c r="A90" s="429" t="s">
        <v>458</v>
      </c>
      <c r="B90" s="431" t="s">
        <v>1215</v>
      </c>
      <c r="C90" s="430" t="s">
        <v>1284</v>
      </c>
      <c r="D90" s="428">
        <v>1.2</v>
      </c>
      <c r="E90" s="428">
        <v>0.15</v>
      </c>
      <c r="F90" s="913"/>
    </row>
    <row r="91" spans="1:6" ht="38.25" outlineLevel="1">
      <c r="A91" s="429" t="s">
        <v>458</v>
      </c>
      <c r="B91" s="431" t="s">
        <v>1216</v>
      </c>
      <c r="C91" s="430" t="s">
        <v>553</v>
      </c>
      <c r="D91" s="428">
        <v>1.3</v>
      </c>
      <c r="E91" s="428">
        <v>0.2</v>
      </c>
      <c r="F91" s="913"/>
    </row>
    <row r="92" spans="1:6" ht="25.5" outlineLevel="1">
      <c r="A92" s="429" t="s">
        <v>458</v>
      </c>
      <c r="B92" s="431" t="s">
        <v>547</v>
      </c>
      <c r="C92" s="430" t="s">
        <v>554</v>
      </c>
      <c r="D92" s="428">
        <v>1.3</v>
      </c>
      <c r="E92" s="428">
        <v>0.2</v>
      </c>
      <c r="F92" s="913"/>
    </row>
    <row r="93" spans="1:6" ht="15" customHeight="1" outlineLevel="1">
      <c r="A93" s="429" t="s">
        <v>458</v>
      </c>
      <c r="B93" s="431" t="s">
        <v>548</v>
      </c>
      <c r="C93" s="430" t="s">
        <v>1288</v>
      </c>
      <c r="D93" s="428">
        <v>1.3</v>
      </c>
      <c r="E93" s="428">
        <v>0.2</v>
      </c>
      <c r="F93" s="913"/>
    </row>
    <row r="94" spans="1:6" ht="38.25" outlineLevel="1">
      <c r="A94" s="429" t="s">
        <v>458</v>
      </c>
      <c r="B94" s="431" t="s">
        <v>549</v>
      </c>
      <c r="C94" s="430" t="s">
        <v>555</v>
      </c>
      <c r="D94" s="428">
        <v>1.3</v>
      </c>
      <c r="E94" s="428">
        <v>0.2</v>
      </c>
      <c r="F94" s="913"/>
    </row>
    <row r="95" spans="1:6" ht="38.25" outlineLevel="1">
      <c r="A95" s="429" t="s">
        <v>458</v>
      </c>
      <c r="B95" s="431" t="s">
        <v>550</v>
      </c>
      <c r="C95" s="430" t="s">
        <v>556</v>
      </c>
      <c r="D95" s="428">
        <v>1.3</v>
      </c>
      <c r="E95" s="428">
        <v>0.2</v>
      </c>
      <c r="F95" s="913"/>
    </row>
    <row r="96" spans="1:6" ht="25.5" outlineLevel="1">
      <c r="A96" s="429" t="s">
        <v>458</v>
      </c>
      <c r="B96" s="431" t="s">
        <v>551</v>
      </c>
      <c r="C96" s="430" t="s">
        <v>557</v>
      </c>
      <c r="D96" s="428">
        <v>1.3</v>
      </c>
      <c r="E96" s="428">
        <v>0.2</v>
      </c>
      <c r="F96" s="913"/>
    </row>
    <row r="97" spans="1:6" ht="25.5" outlineLevel="1">
      <c r="A97" s="429" t="s">
        <v>458</v>
      </c>
      <c r="B97" s="431" t="s">
        <v>552</v>
      </c>
      <c r="C97" s="430" t="s">
        <v>1285</v>
      </c>
      <c r="D97" s="428">
        <v>1.3</v>
      </c>
      <c r="E97" s="428">
        <v>0.2</v>
      </c>
      <c r="F97" s="913"/>
    </row>
    <row r="98" spans="1:6" ht="25.5" outlineLevel="1">
      <c r="A98" s="429" t="s">
        <v>458</v>
      </c>
      <c r="B98" s="431" t="s">
        <v>1224</v>
      </c>
      <c r="C98" s="430" t="s">
        <v>558</v>
      </c>
      <c r="D98" s="428">
        <v>1.3</v>
      </c>
      <c r="E98" s="428">
        <v>0.2</v>
      </c>
      <c r="F98" s="913"/>
    </row>
    <row r="99" spans="1:6" ht="25.5" outlineLevel="1">
      <c r="A99" s="429" t="s">
        <v>458</v>
      </c>
      <c r="B99" s="431" t="s">
        <v>1217</v>
      </c>
      <c r="C99" s="430" t="s">
        <v>559</v>
      </c>
      <c r="D99" s="428">
        <v>1.3</v>
      </c>
      <c r="E99" s="428">
        <v>0.2</v>
      </c>
      <c r="F99" s="913"/>
    </row>
    <row r="100" spans="1:6" ht="25.5" outlineLevel="1">
      <c r="A100" s="429" t="s">
        <v>458</v>
      </c>
      <c r="B100" s="431" t="s">
        <v>1218</v>
      </c>
      <c r="C100" s="430" t="s">
        <v>560</v>
      </c>
      <c r="D100" s="428">
        <v>1.3</v>
      </c>
      <c r="E100" s="428">
        <v>0.2</v>
      </c>
      <c r="F100" s="913"/>
    </row>
    <row r="101" spans="1:6" ht="15" customHeight="1" outlineLevel="1">
      <c r="A101" s="429" t="s">
        <v>458</v>
      </c>
      <c r="B101" s="431" t="s">
        <v>1219</v>
      </c>
      <c r="C101" s="430" t="s">
        <v>561</v>
      </c>
      <c r="D101" s="428">
        <v>1.3</v>
      </c>
      <c r="E101" s="428">
        <v>0.2</v>
      </c>
      <c r="F101" s="913"/>
    </row>
    <row r="102" spans="1:6" ht="38.25" outlineLevel="1">
      <c r="A102" s="429" t="s">
        <v>458</v>
      </c>
      <c r="B102" s="431" t="s">
        <v>1220</v>
      </c>
      <c r="C102" s="430" t="s">
        <v>562</v>
      </c>
      <c r="D102" s="428">
        <v>1.3</v>
      </c>
      <c r="E102" s="428">
        <v>0.2</v>
      </c>
      <c r="F102" s="913"/>
    </row>
    <row r="103" spans="1:6" ht="38.25" outlineLevel="1">
      <c r="A103" s="429" t="s">
        <v>458</v>
      </c>
      <c r="B103" s="431" t="s">
        <v>1221</v>
      </c>
      <c r="C103" s="430" t="s">
        <v>563</v>
      </c>
      <c r="D103" s="428">
        <v>1.3</v>
      </c>
      <c r="E103" s="428">
        <v>0.2</v>
      </c>
      <c r="F103" s="913"/>
    </row>
    <row r="104" spans="1:6" ht="25.5" outlineLevel="1">
      <c r="A104" s="429" t="s">
        <v>458</v>
      </c>
      <c r="B104" s="431" t="s">
        <v>1222</v>
      </c>
      <c r="C104" s="430" t="s">
        <v>564</v>
      </c>
      <c r="D104" s="428">
        <v>1.3</v>
      </c>
      <c r="E104" s="428">
        <v>0.2</v>
      </c>
      <c r="F104" s="913"/>
    </row>
    <row r="105" spans="1:6" ht="25.5" outlineLevel="1">
      <c r="A105" s="429" t="s">
        <v>458</v>
      </c>
      <c r="B105" s="431" t="s">
        <v>1223</v>
      </c>
      <c r="C105" s="430" t="s">
        <v>565</v>
      </c>
      <c r="D105" s="428">
        <v>1.4</v>
      </c>
      <c r="E105" s="428">
        <v>0.2</v>
      </c>
      <c r="F105" s="913"/>
    </row>
    <row r="106" spans="1:6" ht="51" outlineLevel="1">
      <c r="A106" s="429" t="s">
        <v>458</v>
      </c>
      <c r="B106" s="431" t="s">
        <v>1229</v>
      </c>
      <c r="C106" s="430" t="s">
        <v>567</v>
      </c>
      <c r="D106" s="428">
        <v>1.3</v>
      </c>
      <c r="E106" s="428">
        <v>0.2</v>
      </c>
      <c r="F106" s="913"/>
    </row>
    <row r="107" spans="1:6" ht="25.5" outlineLevel="1">
      <c r="A107" s="429" t="s">
        <v>458</v>
      </c>
      <c r="B107" s="431" t="s">
        <v>1225</v>
      </c>
      <c r="C107" s="430" t="s">
        <v>568</v>
      </c>
      <c r="D107" s="428">
        <v>1.3</v>
      </c>
      <c r="E107" s="428">
        <v>0.2</v>
      </c>
      <c r="F107" s="913"/>
    </row>
    <row r="108" spans="1:6" ht="25.5" outlineLevel="1">
      <c r="A108" s="429" t="s">
        <v>458</v>
      </c>
      <c r="B108" s="431" t="s">
        <v>1226</v>
      </c>
      <c r="C108" s="430" t="s">
        <v>569</v>
      </c>
      <c r="D108" s="428">
        <v>1.3</v>
      </c>
      <c r="E108" s="428">
        <v>0.2</v>
      </c>
      <c r="F108" s="913"/>
    </row>
    <row r="109" spans="1:6" ht="25.5" outlineLevel="1">
      <c r="A109" s="429" t="s">
        <v>458</v>
      </c>
      <c r="B109" s="431" t="s">
        <v>1227</v>
      </c>
      <c r="C109" s="430" t="s">
        <v>570</v>
      </c>
      <c r="D109" s="428">
        <v>1.3</v>
      </c>
      <c r="E109" s="428">
        <v>0.2</v>
      </c>
      <c r="F109" s="913"/>
    </row>
    <row r="110" spans="1:6" ht="15" customHeight="1" outlineLevel="1">
      <c r="A110" s="429" t="s">
        <v>458</v>
      </c>
      <c r="B110" s="431" t="s">
        <v>1228</v>
      </c>
      <c r="C110" s="430" t="s">
        <v>571</v>
      </c>
      <c r="D110" s="428">
        <v>1.3</v>
      </c>
      <c r="E110" s="428">
        <v>0.2</v>
      </c>
      <c r="F110" s="913"/>
    </row>
    <row r="111" spans="1:6" ht="25.5" outlineLevel="1">
      <c r="A111" s="429" t="s">
        <v>458</v>
      </c>
      <c r="B111" s="431" t="s">
        <v>566</v>
      </c>
      <c r="C111" s="430" t="s">
        <v>49</v>
      </c>
      <c r="D111" s="428">
        <v>1.3</v>
      </c>
      <c r="E111" s="428">
        <v>0.2</v>
      </c>
      <c r="F111" s="913"/>
    </row>
    <row r="112" spans="1:6" ht="25.5" outlineLevel="1">
      <c r="A112" s="429" t="s">
        <v>458</v>
      </c>
      <c r="B112" s="431" t="s">
        <v>572</v>
      </c>
      <c r="C112" s="430" t="s">
        <v>574</v>
      </c>
      <c r="D112" s="428">
        <v>1.3</v>
      </c>
      <c r="E112" s="428">
        <v>0.2</v>
      </c>
      <c r="F112" s="913"/>
    </row>
    <row r="113" spans="1:6" ht="25.5" outlineLevel="1">
      <c r="A113" s="429" t="s">
        <v>458</v>
      </c>
      <c r="B113" s="431" t="s">
        <v>1232</v>
      </c>
      <c r="C113" s="430" t="s">
        <v>575</v>
      </c>
      <c r="D113" s="428">
        <v>1.3</v>
      </c>
      <c r="E113" s="428">
        <v>0.2</v>
      </c>
      <c r="F113" s="913"/>
    </row>
    <row r="114" spans="1:6" ht="25.5" outlineLevel="1">
      <c r="A114" s="429" t="s">
        <v>458</v>
      </c>
      <c r="B114" s="431" t="s">
        <v>1230</v>
      </c>
      <c r="C114" s="430" t="s">
        <v>577</v>
      </c>
      <c r="D114" s="428">
        <v>1.6</v>
      </c>
      <c r="E114" s="428">
        <v>0.1</v>
      </c>
      <c r="F114" s="913"/>
    </row>
    <row r="115" spans="1:6" ht="15" customHeight="1" outlineLevel="1">
      <c r="A115" s="429" t="s">
        <v>458</v>
      </c>
      <c r="B115" s="431" t="s">
        <v>1231</v>
      </c>
      <c r="C115" s="430" t="s">
        <v>1287</v>
      </c>
      <c r="D115" s="428">
        <v>1.3</v>
      </c>
      <c r="E115" s="428">
        <v>0.2</v>
      </c>
      <c r="F115" s="913"/>
    </row>
    <row r="116" spans="1:6" ht="25.5" outlineLevel="1">
      <c r="A116" s="429" t="s">
        <v>458</v>
      </c>
      <c r="B116" s="431" t="s">
        <v>573</v>
      </c>
      <c r="C116" s="430" t="s">
        <v>576</v>
      </c>
      <c r="D116" s="428">
        <v>1.3</v>
      </c>
      <c r="E116" s="428">
        <v>0.2</v>
      </c>
      <c r="F116" s="913"/>
    </row>
    <row r="117" spans="1:6" ht="25.5" outlineLevel="1">
      <c r="A117" s="429" t="s">
        <v>458</v>
      </c>
      <c r="B117" s="431" t="s">
        <v>1233</v>
      </c>
      <c r="C117" s="430" t="s">
        <v>247</v>
      </c>
      <c r="D117" s="428">
        <v>1.3</v>
      </c>
      <c r="E117" s="428">
        <v>0.2</v>
      </c>
      <c r="F117" s="913"/>
    </row>
    <row r="118" spans="1:6" ht="25.5" outlineLevel="1">
      <c r="A118" s="429" t="s">
        <v>458</v>
      </c>
      <c r="B118" s="431" t="s">
        <v>1234</v>
      </c>
      <c r="C118" s="430" t="s">
        <v>584</v>
      </c>
      <c r="D118" s="428">
        <v>1.3</v>
      </c>
      <c r="E118" s="428">
        <v>0.2</v>
      </c>
      <c r="F118" s="913"/>
    </row>
    <row r="119" spans="1:6" ht="25.5" outlineLevel="1">
      <c r="A119" s="429" t="s">
        <v>458</v>
      </c>
      <c r="B119" s="431" t="s">
        <v>578</v>
      </c>
      <c r="C119" s="430" t="s">
        <v>585</v>
      </c>
      <c r="D119" s="428">
        <v>1.3</v>
      </c>
      <c r="E119" s="428">
        <v>0.2</v>
      </c>
      <c r="F119" s="913"/>
    </row>
    <row r="120" spans="1:6" ht="15" customHeight="1" outlineLevel="1">
      <c r="A120" s="429" t="s">
        <v>458</v>
      </c>
      <c r="B120" s="431" t="s">
        <v>579</v>
      </c>
      <c r="C120" s="430" t="s">
        <v>586</v>
      </c>
      <c r="D120" s="428">
        <v>1.3</v>
      </c>
      <c r="E120" s="428">
        <v>0.2</v>
      </c>
      <c r="F120" s="913"/>
    </row>
    <row r="121" spans="1:6" ht="25.5" outlineLevel="1">
      <c r="A121" s="429" t="s">
        <v>458</v>
      </c>
      <c r="B121" s="431" t="s">
        <v>580</v>
      </c>
      <c r="C121" s="430" t="s">
        <v>587</v>
      </c>
      <c r="D121" s="428">
        <v>1.3</v>
      </c>
      <c r="E121" s="428">
        <v>0.2</v>
      </c>
      <c r="F121" s="913"/>
    </row>
    <row r="122" spans="1:6" ht="25.5" outlineLevel="1">
      <c r="A122" s="429" t="s">
        <v>458</v>
      </c>
      <c r="B122" s="431" t="s">
        <v>581</v>
      </c>
      <c r="C122" s="430" t="s">
        <v>589</v>
      </c>
      <c r="D122" s="428">
        <v>1.3</v>
      </c>
      <c r="E122" s="428">
        <v>0.2</v>
      </c>
      <c r="F122" s="913"/>
    </row>
    <row r="123" spans="1:6" ht="15" customHeight="1" outlineLevel="1">
      <c r="A123" s="429" t="s">
        <v>458</v>
      </c>
      <c r="B123" s="431" t="s">
        <v>582</v>
      </c>
      <c r="C123" s="430" t="s">
        <v>588</v>
      </c>
      <c r="D123" s="428">
        <v>1.3</v>
      </c>
      <c r="E123" s="428">
        <v>0.2</v>
      </c>
      <c r="F123" s="913"/>
    </row>
    <row r="124" spans="1:6" ht="25.5" outlineLevel="1">
      <c r="A124" s="429" t="s">
        <v>458</v>
      </c>
      <c r="B124" s="431" t="s">
        <v>583</v>
      </c>
      <c r="C124" s="430" t="s">
        <v>590</v>
      </c>
      <c r="D124" s="428">
        <v>1.3</v>
      </c>
      <c r="E124" s="428">
        <v>0.2</v>
      </c>
      <c r="F124" s="913"/>
    </row>
    <row r="125" spans="1:6" ht="25.5" outlineLevel="1">
      <c r="A125" s="429" t="s">
        <v>458</v>
      </c>
      <c r="B125" s="431" t="s">
        <v>911</v>
      </c>
      <c r="C125" s="430" t="s">
        <v>248</v>
      </c>
      <c r="D125" s="428">
        <v>1.7</v>
      </c>
      <c r="E125" s="428">
        <v>0.3</v>
      </c>
      <c r="F125" s="913"/>
    </row>
    <row r="126" spans="1:6" ht="25.5" outlineLevel="1">
      <c r="A126" s="429" t="s">
        <v>458</v>
      </c>
      <c r="B126" s="431" t="s">
        <v>922</v>
      </c>
      <c r="C126" s="430" t="s">
        <v>592</v>
      </c>
      <c r="D126" s="428">
        <v>1.7</v>
      </c>
      <c r="E126" s="428">
        <v>0.3</v>
      </c>
      <c r="F126" s="913"/>
    </row>
    <row r="127" spans="1:6" ht="15" customHeight="1" outlineLevel="1">
      <c r="A127" s="429" t="s">
        <v>458</v>
      </c>
      <c r="B127" s="431" t="s">
        <v>924</v>
      </c>
      <c r="C127" s="430" t="s">
        <v>249</v>
      </c>
      <c r="D127" s="428">
        <v>1.7</v>
      </c>
      <c r="E127" s="428">
        <v>0.3</v>
      </c>
      <c r="F127" s="913"/>
    </row>
    <row r="128" spans="1:6" ht="15" customHeight="1" outlineLevel="1">
      <c r="A128" s="429" t="s">
        <v>458</v>
      </c>
      <c r="B128" s="431" t="s">
        <v>926</v>
      </c>
      <c r="C128" s="430" t="s">
        <v>250</v>
      </c>
      <c r="D128" s="428">
        <v>1.3</v>
      </c>
      <c r="E128" s="428">
        <v>0.2</v>
      </c>
      <c r="F128" s="913"/>
    </row>
    <row r="129" spans="1:6" ht="15" customHeight="1" outlineLevel="1">
      <c r="A129" s="429" t="s">
        <v>458</v>
      </c>
      <c r="B129" s="431" t="s">
        <v>928</v>
      </c>
      <c r="C129" s="430" t="s">
        <v>251</v>
      </c>
      <c r="D129" s="428">
        <v>1.7</v>
      </c>
      <c r="E129" s="428">
        <v>0.3</v>
      </c>
      <c r="F129" s="913"/>
    </row>
    <row r="130" spans="1:6" ht="38.25" outlineLevel="1">
      <c r="A130" s="429" t="s">
        <v>458</v>
      </c>
      <c r="B130" s="431" t="s">
        <v>938</v>
      </c>
      <c r="C130" s="430" t="s">
        <v>594</v>
      </c>
      <c r="D130" s="428">
        <v>1.3</v>
      </c>
      <c r="E130" s="428">
        <v>0.2</v>
      </c>
      <c r="F130" s="913"/>
    </row>
    <row r="131" spans="1:6" ht="25.5" outlineLevel="1">
      <c r="A131" s="429" t="s">
        <v>458</v>
      </c>
      <c r="B131" s="431" t="s">
        <v>591</v>
      </c>
      <c r="C131" s="430" t="s">
        <v>593</v>
      </c>
      <c r="D131" s="428">
        <v>1.7</v>
      </c>
      <c r="E131" s="428">
        <v>0.3</v>
      </c>
      <c r="F131" s="913"/>
    </row>
    <row r="132" spans="1:6" ht="25.5" outlineLevel="1">
      <c r="A132" s="429" t="s">
        <v>458</v>
      </c>
      <c r="B132" s="431" t="s">
        <v>1235</v>
      </c>
      <c r="C132" s="430" t="s">
        <v>595</v>
      </c>
      <c r="D132" s="428">
        <v>1.3</v>
      </c>
      <c r="E132" s="428">
        <v>0.2</v>
      </c>
      <c r="F132" s="913"/>
    </row>
    <row r="133" spans="1:6" ht="25.5" outlineLevel="1">
      <c r="A133" s="429" t="s">
        <v>458</v>
      </c>
      <c r="B133" s="463" t="s">
        <v>1236</v>
      </c>
      <c r="C133" s="449" t="s">
        <v>596</v>
      </c>
      <c r="D133" s="450">
        <v>1.3</v>
      </c>
      <c r="E133" s="450">
        <v>0.2</v>
      </c>
      <c r="F133" s="913"/>
    </row>
    <row r="134" spans="1:6" ht="29.25" customHeight="1">
      <c r="A134" s="454" t="s">
        <v>459</v>
      </c>
      <c r="B134" s="455"/>
      <c r="C134" s="456"/>
      <c r="D134" s="457"/>
      <c r="E134" s="437"/>
      <c r="F134" s="914"/>
    </row>
    <row r="135" spans="1:6" ht="38.25" outlineLevel="1">
      <c r="A135" s="429" t="s">
        <v>459</v>
      </c>
      <c r="B135" s="453">
        <v>351</v>
      </c>
      <c r="C135" s="452" t="s">
        <v>597</v>
      </c>
      <c r="D135" s="453">
        <v>1.1</v>
      </c>
      <c r="E135" s="453">
        <v>0.25</v>
      </c>
      <c r="F135" s="913"/>
    </row>
    <row r="136" spans="1:6" ht="38.25" outlineLevel="1">
      <c r="A136" s="429" t="s">
        <v>459</v>
      </c>
      <c r="B136" s="428">
        <v>352</v>
      </c>
      <c r="C136" s="430" t="s">
        <v>252</v>
      </c>
      <c r="D136" s="428">
        <v>1.01</v>
      </c>
      <c r="E136" s="428">
        <v>0.3</v>
      </c>
      <c r="F136" s="913"/>
    </row>
    <row r="137" spans="1:6" ht="38.25" outlineLevel="1">
      <c r="A137" s="429" t="s">
        <v>459</v>
      </c>
      <c r="B137" s="450">
        <v>353</v>
      </c>
      <c r="C137" s="449" t="s">
        <v>598</v>
      </c>
      <c r="D137" s="450">
        <v>1.1</v>
      </c>
      <c r="E137" s="450">
        <v>0.1</v>
      </c>
      <c r="F137" s="913"/>
    </row>
    <row r="138" spans="1:6" ht="25.5" customHeight="1">
      <c r="A138" s="454" t="s">
        <v>599</v>
      </c>
      <c r="B138" s="461"/>
      <c r="C138" s="461"/>
      <c r="D138" s="461"/>
      <c r="E138" s="462"/>
      <c r="F138" s="914"/>
    </row>
    <row r="139" spans="1:6" ht="18.75" customHeight="1" outlineLevel="1">
      <c r="A139" s="429" t="s">
        <v>599</v>
      </c>
      <c r="B139" s="459" t="s">
        <v>600</v>
      </c>
      <c r="C139" s="452" t="s">
        <v>605</v>
      </c>
      <c r="D139" s="453">
        <v>1.1</v>
      </c>
      <c r="E139" s="453">
        <v>0.1</v>
      </c>
      <c r="F139" s="913"/>
    </row>
    <row r="140" spans="1:6" ht="15" customHeight="1" outlineLevel="1">
      <c r="A140" s="429" t="s">
        <v>599</v>
      </c>
      <c r="B140" s="434" t="s">
        <v>601</v>
      </c>
      <c r="C140" s="430" t="s">
        <v>606</v>
      </c>
      <c r="D140" s="428">
        <v>1.1</v>
      </c>
      <c r="E140" s="428">
        <v>0.1</v>
      </c>
      <c r="F140" s="913"/>
    </row>
    <row r="141" spans="1:6" ht="15" customHeight="1" outlineLevel="1">
      <c r="A141" s="429" t="s">
        <v>599</v>
      </c>
      <c r="B141" s="434" t="s">
        <v>602</v>
      </c>
      <c r="C141" s="430" t="s">
        <v>607</v>
      </c>
      <c r="D141" s="428">
        <v>1.1</v>
      </c>
      <c r="E141" s="428">
        <v>0.1</v>
      </c>
      <c r="F141" s="913"/>
    </row>
    <row r="142" spans="1:6" ht="15" customHeight="1" outlineLevel="1">
      <c r="A142" s="429" t="s">
        <v>599</v>
      </c>
      <c r="B142" s="434" t="s">
        <v>603</v>
      </c>
      <c r="C142" s="430" t="s">
        <v>608</v>
      </c>
      <c r="D142" s="428">
        <v>1.1</v>
      </c>
      <c r="E142" s="428">
        <v>0.1</v>
      </c>
      <c r="F142" s="913"/>
    </row>
    <row r="143" spans="1:6" ht="30" customHeight="1" outlineLevel="1">
      <c r="A143" s="429" t="s">
        <v>599</v>
      </c>
      <c r="B143" s="434" t="s">
        <v>610</v>
      </c>
      <c r="C143" s="424" t="s">
        <v>611</v>
      </c>
      <c r="D143" s="425">
        <v>1.7</v>
      </c>
      <c r="E143" s="425">
        <v>0.3</v>
      </c>
      <c r="F143" s="913"/>
    </row>
    <row r="144" spans="1:6" ht="27.75" customHeight="1" outlineLevel="1">
      <c r="A144" s="429" t="s">
        <v>599</v>
      </c>
      <c r="B144" s="440" t="s">
        <v>604</v>
      </c>
      <c r="C144" s="449" t="s">
        <v>609</v>
      </c>
      <c r="D144" s="450">
        <v>1.1</v>
      </c>
      <c r="E144" s="450">
        <v>0.1</v>
      </c>
      <c r="F144" s="913"/>
    </row>
    <row r="145" spans="1:6" ht="15.75" customHeight="1">
      <c r="A145" s="454" t="s">
        <v>1138</v>
      </c>
      <c r="B145" s="455"/>
      <c r="C145" s="456"/>
      <c r="D145" s="457"/>
      <c r="E145" s="437"/>
      <c r="F145" s="914"/>
    </row>
    <row r="146" spans="1:6" ht="25.5" outlineLevel="1">
      <c r="A146" s="429" t="s">
        <v>1138</v>
      </c>
      <c r="B146" s="459" t="s">
        <v>612</v>
      </c>
      <c r="C146" s="452" t="s">
        <v>621</v>
      </c>
      <c r="D146" s="453">
        <v>1.1</v>
      </c>
      <c r="E146" s="453">
        <v>0.1</v>
      </c>
      <c r="F146" s="913"/>
    </row>
    <row r="147" spans="1:6" ht="12.75" outlineLevel="1">
      <c r="A147" s="429" t="s">
        <v>1138</v>
      </c>
      <c r="B147" s="434" t="s">
        <v>613</v>
      </c>
      <c r="C147" s="430" t="s">
        <v>622</v>
      </c>
      <c r="D147" s="428">
        <v>1.2</v>
      </c>
      <c r="E147" s="428">
        <v>0.15</v>
      </c>
      <c r="F147" s="913"/>
    </row>
    <row r="148" spans="1:6" ht="25.5" outlineLevel="1">
      <c r="A148" s="429" t="s">
        <v>1138</v>
      </c>
      <c r="B148" s="434" t="s">
        <v>614</v>
      </c>
      <c r="C148" s="430" t="s">
        <v>623</v>
      </c>
      <c r="D148" s="428">
        <v>1.2</v>
      </c>
      <c r="E148" s="428">
        <v>0.15</v>
      </c>
      <c r="F148" s="913"/>
    </row>
    <row r="149" spans="1:6" ht="25.5" outlineLevel="1">
      <c r="A149" s="429" t="s">
        <v>1138</v>
      </c>
      <c r="B149" s="434" t="s">
        <v>615</v>
      </c>
      <c r="C149" s="430" t="s">
        <v>624</v>
      </c>
      <c r="D149" s="428">
        <v>1.2</v>
      </c>
      <c r="E149" s="428">
        <v>0.15</v>
      </c>
      <c r="F149" s="913"/>
    </row>
    <row r="150" spans="1:6" ht="25.5" outlineLevel="1">
      <c r="A150" s="429" t="s">
        <v>1138</v>
      </c>
      <c r="B150" s="434" t="s">
        <v>616</v>
      </c>
      <c r="C150" s="430" t="s">
        <v>625</v>
      </c>
      <c r="D150" s="428">
        <v>1.2</v>
      </c>
      <c r="E150" s="428">
        <v>0.15</v>
      </c>
      <c r="F150" s="913"/>
    </row>
    <row r="151" spans="1:6" ht="25.5" outlineLevel="1">
      <c r="A151" s="429" t="s">
        <v>1138</v>
      </c>
      <c r="B151" s="434" t="s">
        <v>617</v>
      </c>
      <c r="C151" s="430" t="s">
        <v>626</v>
      </c>
      <c r="D151" s="428">
        <v>1.2</v>
      </c>
      <c r="E151" s="428">
        <v>0.15</v>
      </c>
      <c r="F151" s="913"/>
    </row>
    <row r="152" spans="1:6" ht="25.5" outlineLevel="1">
      <c r="A152" s="429" t="s">
        <v>1138</v>
      </c>
      <c r="B152" s="434" t="s">
        <v>618</v>
      </c>
      <c r="C152" s="430" t="s">
        <v>627</v>
      </c>
      <c r="D152" s="428">
        <v>1.2</v>
      </c>
      <c r="E152" s="428">
        <v>0.15</v>
      </c>
      <c r="F152" s="913"/>
    </row>
    <row r="153" spans="1:6" ht="12.75" outlineLevel="1">
      <c r="A153" s="429" t="s">
        <v>1138</v>
      </c>
      <c r="B153" s="434" t="s">
        <v>619</v>
      </c>
      <c r="C153" s="430" t="s">
        <v>253</v>
      </c>
      <c r="D153" s="428">
        <v>1.2</v>
      </c>
      <c r="E153" s="428">
        <v>0.15</v>
      </c>
      <c r="F153" s="913"/>
    </row>
    <row r="154" spans="1:6" ht="12.75" outlineLevel="1">
      <c r="A154" s="429" t="s">
        <v>1138</v>
      </c>
      <c r="B154" s="440" t="s">
        <v>620</v>
      </c>
      <c r="C154" s="449" t="s">
        <v>628</v>
      </c>
      <c r="D154" s="450">
        <v>1.2</v>
      </c>
      <c r="E154" s="450">
        <v>0.15</v>
      </c>
      <c r="F154" s="913"/>
    </row>
    <row r="155" spans="1:6" ht="28.5" customHeight="1">
      <c r="A155" s="454" t="s">
        <v>460</v>
      </c>
      <c r="B155" s="455"/>
      <c r="C155" s="456"/>
      <c r="D155" s="457"/>
      <c r="E155" s="437"/>
      <c r="F155" s="914"/>
    </row>
    <row r="156" spans="1:6" ht="15" customHeight="1" outlineLevel="1">
      <c r="A156" s="429" t="s">
        <v>460</v>
      </c>
      <c r="B156" s="459" t="s">
        <v>1240</v>
      </c>
      <c r="C156" s="452" t="s">
        <v>255</v>
      </c>
      <c r="D156" s="453">
        <v>1</v>
      </c>
      <c r="E156" s="453">
        <v>0.1</v>
      </c>
      <c r="F156" s="913"/>
    </row>
    <row r="157" spans="1:6" ht="25.5" outlineLevel="1">
      <c r="A157" s="429" t="s">
        <v>460</v>
      </c>
      <c r="B157" s="434" t="s">
        <v>1237</v>
      </c>
      <c r="C157" s="430" t="s">
        <v>256</v>
      </c>
      <c r="D157" s="8">
        <v>1</v>
      </c>
      <c r="E157" s="8">
        <v>0.1</v>
      </c>
      <c r="F157" s="913"/>
    </row>
    <row r="158" spans="1:6" ht="25.5" outlineLevel="1">
      <c r="A158" s="429" t="s">
        <v>460</v>
      </c>
      <c r="B158" s="434" t="s">
        <v>1238</v>
      </c>
      <c r="C158" s="430" t="s">
        <v>112</v>
      </c>
      <c r="D158" s="8">
        <v>1</v>
      </c>
      <c r="E158" s="8">
        <v>0.1</v>
      </c>
      <c r="F158" s="913"/>
    </row>
    <row r="159" spans="1:6" ht="38.25" outlineLevel="1">
      <c r="A159" s="429" t="s">
        <v>460</v>
      </c>
      <c r="B159" s="434" t="s">
        <v>1239</v>
      </c>
      <c r="C159" s="430" t="s">
        <v>257</v>
      </c>
      <c r="D159" s="8">
        <v>1</v>
      </c>
      <c r="E159" s="8">
        <v>0.1</v>
      </c>
      <c r="F159" s="913"/>
    </row>
    <row r="160" spans="1:6" ht="25.5" outlineLevel="1">
      <c r="A160" s="429" t="s">
        <v>460</v>
      </c>
      <c r="B160" s="434" t="s">
        <v>629</v>
      </c>
      <c r="C160" s="430" t="s">
        <v>646</v>
      </c>
      <c r="D160" s="8">
        <v>1</v>
      </c>
      <c r="E160" s="8">
        <v>0.1</v>
      </c>
      <c r="F160" s="913"/>
    </row>
    <row r="161" spans="1:6" ht="25.5" outlineLevel="1">
      <c r="A161" s="429" t="s">
        <v>460</v>
      </c>
      <c r="B161" s="434" t="s">
        <v>630</v>
      </c>
      <c r="C161" s="430" t="s">
        <v>258</v>
      </c>
      <c r="D161" s="8">
        <v>1</v>
      </c>
      <c r="E161" s="8">
        <v>0.1</v>
      </c>
      <c r="F161" s="913"/>
    </row>
    <row r="162" spans="1:6" ht="25.5" outlineLevel="1">
      <c r="A162" s="429" t="s">
        <v>460</v>
      </c>
      <c r="B162" s="434" t="s">
        <v>631</v>
      </c>
      <c r="C162" s="430" t="s">
        <v>647</v>
      </c>
      <c r="D162" s="8">
        <v>1</v>
      </c>
      <c r="E162" s="8">
        <v>0.1</v>
      </c>
      <c r="F162" s="913"/>
    </row>
    <row r="163" spans="1:6" ht="25.5" outlineLevel="1">
      <c r="A163" s="429" t="s">
        <v>460</v>
      </c>
      <c r="B163" s="434" t="s">
        <v>632</v>
      </c>
      <c r="C163" s="430" t="s">
        <v>648</v>
      </c>
      <c r="D163" s="8">
        <v>1</v>
      </c>
      <c r="E163" s="8">
        <v>0.1</v>
      </c>
      <c r="F163" s="913"/>
    </row>
    <row r="164" spans="1:6" ht="38.25" outlineLevel="1">
      <c r="A164" s="429" t="s">
        <v>460</v>
      </c>
      <c r="B164" s="434" t="s">
        <v>633</v>
      </c>
      <c r="C164" s="430" t="s">
        <v>649</v>
      </c>
      <c r="D164" s="8">
        <v>1</v>
      </c>
      <c r="E164" s="8">
        <v>0.1</v>
      </c>
      <c r="F164" s="913"/>
    </row>
    <row r="165" spans="1:6" ht="38.25" outlineLevel="1">
      <c r="A165" s="429" t="s">
        <v>460</v>
      </c>
      <c r="B165" s="434" t="s">
        <v>634</v>
      </c>
      <c r="C165" s="430" t="s">
        <v>650</v>
      </c>
      <c r="D165" s="8">
        <v>1</v>
      </c>
      <c r="E165" s="8">
        <v>0.1</v>
      </c>
      <c r="F165" s="913"/>
    </row>
    <row r="166" spans="1:6" ht="25.5" outlineLevel="1">
      <c r="A166" s="429" t="s">
        <v>460</v>
      </c>
      <c r="B166" s="434" t="s">
        <v>635</v>
      </c>
      <c r="C166" s="430" t="s">
        <v>651</v>
      </c>
      <c r="D166" s="8">
        <v>1</v>
      </c>
      <c r="E166" s="8">
        <v>0.1</v>
      </c>
      <c r="F166" s="913"/>
    </row>
    <row r="167" spans="1:6" ht="25.5" outlineLevel="1">
      <c r="A167" s="429" t="s">
        <v>460</v>
      </c>
      <c r="B167" s="434" t="s">
        <v>636</v>
      </c>
      <c r="C167" s="430" t="s">
        <v>652</v>
      </c>
      <c r="D167" s="8">
        <v>1</v>
      </c>
      <c r="E167" s="8">
        <v>0.1</v>
      </c>
      <c r="F167" s="913"/>
    </row>
    <row r="168" spans="1:6" ht="25.5" outlineLevel="1">
      <c r="A168" s="429" t="s">
        <v>460</v>
      </c>
      <c r="B168" s="434" t="s">
        <v>637</v>
      </c>
      <c r="C168" s="430" t="s">
        <v>312</v>
      </c>
      <c r="D168" s="8">
        <v>1</v>
      </c>
      <c r="E168" s="8">
        <v>0.1</v>
      </c>
      <c r="F168" s="913"/>
    </row>
    <row r="169" spans="1:6" ht="38.25" outlineLevel="1">
      <c r="A169" s="429" t="s">
        <v>460</v>
      </c>
      <c r="B169" s="434" t="s">
        <v>638</v>
      </c>
      <c r="C169" s="430" t="s">
        <v>653</v>
      </c>
      <c r="D169" s="8">
        <v>1</v>
      </c>
      <c r="E169" s="8">
        <v>0.1</v>
      </c>
      <c r="F169" s="913"/>
    </row>
    <row r="170" spans="1:6" ht="25.5" outlineLevel="1">
      <c r="A170" s="429" t="s">
        <v>460</v>
      </c>
      <c r="B170" s="434" t="s">
        <v>639</v>
      </c>
      <c r="C170" s="430" t="s">
        <v>654</v>
      </c>
      <c r="D170" s="8">
        <v>1</v>
      </c>
      <c r="E170" s="8">
        <v>0.1</v>
      </c>
      <c r="F170" s="913"/>
    </row>
    <row r="171" spans="1:6" ht="51" outlineLevel="1">
      <c r="A171" s="429" t="s">
        <v>460</v>
      </c>
      <c r="B171" s="434" t="s">
        <v>640</v>
      </c>
      <c r="C171" s="430" t="s">
        <v>655</v>
      </c>
      <c r="D171" s="8">
        <v>1</v>
      </c>
      <c r="E171" s="8">
        <v>0.1</v>
      </c>
      <c r="F171" s="913"/>
    </row>
    <row r="172" spans="1:6" ht="25.5" outlineLevel="1">
      <c r="A172" s="429" t="s">
        <v>460</v>
      </c>
      <c r="B172" s="434" t="s">
        <v>641</v>
      </c>
      <c r="C172" s="430" t="s">
        <v>656</v>
      </c>
      <c r="D172" s="8">
        <v>1</v>
      </c>
      <c r="E172" s="8">
        <v>0.1</v>
      </c>
      <c r="F172" s="913"/>
    </row>
    <row r="173" spans="1:6" ht="38.25" outlineLevel="1">
      <c r="A173" s="429" t="s">
        <v>460</v>
      </c>
      <c r="B173" s="434" t="s">
        <v>642</v>
      </c>
      <c r="C173" s="430" t="s">
        <v>657</v>
      </c>
      <c r="D173" s="8">
        <v>1</v>
      </c>
      <c r="E173" s="8">
        <v>0.1</v>
      </c>
      <c r="F173" s="913"/>
    </row>
    <row r="174" spans="1:6" ht="38.25" outlineLevel="1">
      <c r="A174" s="429" t="s">
        <v>460</v>
      </c>
      <c r="B174" s="434" t="s">
        <v>643</v>
      </c>
      <c r="C174" s="430" t="s">
        <v>658</v>
      </c>
      <c r="D174" s="8">
        <v>1</v>
      </c>
      <c r="E174" s="8">
        <v>0.1</v>
      </c>
      <c r="F174" s="913"/>
    </row>
    <row r="175" spans="1:6" ht="25.5" outlineLevel="1">
      <c r="A175" s="429" t="s">
        <v>460</v>
      </c>
      <c r="B175" s="434" t="s">
        <v>644</v>
      </c>
      <c r="C175" s="430" t="s">
        <v>659</v>
      </c>
      <c r="D175" s="8">
        <v>1</v>
      </c>
      <c r="E175" s="8">
        <v>0.1</v>
      </c>
      <c r="F175" s="913"/>
    </row>
    <row r="176" spans="1:6" ht="25.5" outlineLevel="1">
      <c r="A176" s="464"/>
      <c r="B176" s="463" t="s">
        <v>645</v>
      </c>
      <c r="C176" s="449" t="s">
        <v>660</v>
      </c>
      <c r="D176" s="439">
        <v>1</v>
      </c>
      <c r="E176" s="439">
        <v>0.1</v>
      </c>
      <c r="F176" s="913"/>
    </row>
    <row r="177" spans="1:6" ht="40.5" customHeight="1">
      <c r="A177" s="454" t="s">
        <v>461</v>
      </c>
      <c r="B177" s="455"/>
      <c r="C177" s="456"/>
      <c r="D177" s="457"/>
      <c r="E177" s="437"/>
      <c r="F177" s="914"/>
    </row>
    <row r="178" spans="1:6" ht="51" outlineLevel="1">
      <c r="A178" s="429" t="s">
        <v>461</v>
      </c>
      <c r="B178" s="459" t="s">
        <v>661</v>
      </c>
      <c r="C178" s="430" t="s">
        <v>666</v>
      </c>
      <c r="D178" s="453">
        <v>1.15</v>
      </c>
      <c r="E178" s="453">
        <v>0.15</v>
      </c>
      <c r="F178" s="913"/>
    </row>
    <row r="179" spans="1:6" ht="29.25" customHeight="1" outlineLevel="1">
      <c r="A179" s="429" t="s">
        <v>461</v>
      </c>
      <c r="B179" s="434" t="s">
        <v>662</v>
      </c>
      <c r="C179" s="430" t="s">
        <v>667</v>
      </c>
      <c r="D179" s="428">
        <v>1.15</v>
      </c>
      <c r="E179" s="428">
        <v>0.15</v>
      </c>
      <c r="F179" s="913"/>
    </row>
    <row r="180" spans="1:6" ht="24.75" customHeight="1" outlineLevel="1">
      <c r="A180" s="429" t="s">
        <v>461</v>
      </c>
      <c r="B180" s="434" t="s">
        <v>663</v>
      </c>
      <c r="C180" s="430" t="s">
        <v>668</v>
      </c>
      <c r="D180" s="428">
        <v>1.15</v>
      </c>
      <c r="E180" s="428">
        <v>0.15</v>
      </c>
      <c r="F180" s="913"/>
    </row>
    <row r="181" spans="1:6" ht="38.25" outlineLevel="1">
      <c r="A181" s="429" t="s">
        <v>461</v>
      </c>
      <c r="B181" s="434" t="s">
        <v>664</v>
      </c>
      <c r="C181" s="430" t="s">
        <v>669</v>
      </c>
      <c r="D181" s="428">
        <v>1.15</v>
      </c>
      <c r="E181" s="428">
        <v>0.15</v>
      </c>
      <c r="F181" s="913"/>
    </row>
    <row r="182" spans="1:6" ht="21" customHeight="1" outlineLevel="1">
      <c r="A182" s="429" t="s">
        <v>461</v>
      </c>
      <c r="B182" s="434" t="s">
        <v>665</v>
      </c>
      <c r="C182" s="430" t="s">
        <v>670</v>
      </c>
      <c r="D182" s="428">
        <v>1.15</v>
      </c>
      <c r="E182" s="428">
        <v>0.15</v>
      </c>
      <c r="F182" s="913"/>
    </row>
    <row r="183" spans="1:6" ht="38.25" outlineLevel="1">
      <c r="A183" s="429" t="s">
        <v>461</v>
      </c>
      <c r="B183" s="434" t="s">
        <v>254</v>
      </c>
      <c r="C183" s="430" t="s">
        <v>671</v>
      </c>
      <c r="D183" s="428">
        <v>1.15</v>
      </c>
      <c r="E183" s="428">
        <v>0.15</v>
      </c>
      <c r="F183" s="913"/>
    </row>
    <row r="184" spans="1:6" ht="38.25" outlineLevel="1">
      <c r="A184" s="429" t="s">
        <v>461</v>
      </c>
      <c r="B184" s="434" t="s">
        <v>1241</v>
      </c>
      <c r="C184" s="430" t="s">
        <v>672</v>
      </c>
      <c r="D184" s="428">
        <v>1.15</v>
      </c>
      <c r="E184" s="428">
        <v>0.15</v>
      </c>
      <c r="F184" s="913"/>
    </row>
    <row r="185" spans="1:6" ht="29.25" customHeight="1" outlineLevel="1">
      <c r="A185" s="429" t="s">
        <v>461</v>
      </c>
      <c r="B185" s="434" t="s">
        <v>1242</v>
      </c>
      <c r="C185" s="430" t="s">
        <v>673</v>
      </c>
      <c r="D185" s="428">
        <v>1.15</v>
      </c>
      <c r="E185" s="428">
        <v>0.15</v>
      </c>
      <c r="F185" s="913"/>
    </row>
    <row r="186" spans="1:6" ht="20.25" customHeight="1" outlineLevel="1">
      <c r="A186" s="429" t="s">
        <v>461</v>
      </c>
      <c r="B186" s="434" t="s">
        <v>1243</v>
      </c>
      <c r="C186" s="430" t="s">
        <v>674</v>
      </c>
      <c r="D186" s="428">
        <v>1.15</v>
      </c>
      <c r="E186" s="428">
        <v>0.15</v>
      </c>
      <c r="F186" s="913"/>
    </row>
    <row r="187" spans="1:6" ht="26.25" customHeight="1" outlineLevel="1">
      <c r="A187" s="429" t="s">
        <v>461</v>
      </c>
      <c r="B187" s="434" t="s">
        <v>1244</v>
      </c>
      <c r="C187" s="430" t="s">
        <v>675</v>
      </c>
      <c r="D187" s="428">
        <v>1.15</v>
      </c>
      <c r="E187" s="428">
        <v>0.15</v>
      </c>
      <c r="F187" s="913"/>
    </row>
    <row r="188" spans="1:6" ht="27.75" customHeight="1" outlineLevel="1">
      <c r="A188" s="429" t="s">
        <v>461</v>
      </c>
      <c r="B188" s="434" t="s">
        <v>1245</v>
      </c>
      <c r="C188" s="430" t="s">
        <v>676</v>
      </c>
      <c r="D188" s="428">
        <v>1.15</v>
      </c>
      <c r="E188" s="428">
        <v>0.15</v>
      </c>
      <c r="F188" s="913"/>
    </row>
    <row r="189" spans="1:6" ht="16.5" customHeight="1" outlineLevel="1">
      <c r="A189" s="429" t="s">
        <v>461</v>
      </c>
      <c r="B189" s="434" t="s">
        <v>1247</v>
      </c>
      <c r="C189" s="430" t="s">
        <v>677</v>
      </c>
      <c r="D189" s="428">
        <v>1.15</v>
      </c>
      <c r="E189" s="428">
        <v>0.15</v>
      </c>
      <c r="F189" s="913"/>
    </row>
    <row r="190" spans="1:6" ht="29.25" customHeight="1" outlineLevel="1">
      <c r="A190" s="429" t="s">
        <v>461</v>
      </c>
      <c r="B190" s="434" t="s">
        <v>1246</v>
      </c>
      <c r="C190" s="430" t="s">
        <v>678</v>
      </c>
      <c r="D190" s="428">
        <v>1.15</v>
      </c>
      <c r="E190" s="428">
        <v>0.15</v>
      </c>
      <c r="F190" s="913"/>
    </row>
    <row r="191" spans="1:6" ht="28.5" customHeight="1" outlineLevel="1">
      <c r="A191" s="429" t="s">
        <v>461</v>
      </c>
      <c r="B191" s="434" t="s">
        <v>679</v>
      </c>
      <c r="C191" s="430" t="s">
        <v>681</v>
      </c>
      <c r="D191" s="428">
        <v>1</v>
      </c>
      <c r="E191" s="428">
        <v>0.05</v>
      </c>
      <c r="F191" s="913"/>
    </row>
    <row r="192" spans="1:6" ht="18.75" customHeight="1" outlineLevel="1">
      <c r="A192" s="429" t="s">
        <v>461</v>
      </c>
      <c r="B192" s="440" t="s">
        <v>680</v>
      </c>
      <c r="C192" s="449" t="s">
        <v>682</v>
      </c>
      <c r="D192" s="450">
        <v>1</v>
      </c>
      <c r="E192" s="450">
        <v>0.05</v>
      </c>
      <c r="F192" s="913"/>
    </row>
    <row r="193" spans="1:6" ht="24" customHeight="1">
      <c r="A193" s="454" t="s">
        <v>462</v>
      </c>
      <c r="B193" s="455"/>
      <c r="C193" s="456"/>
      <c r="D193" s="457"/>
      <c r="E193" s="437"/>
      <c r="F193" s="914"/>
    </row>
    <row r="194" spans="1:6" ht="25.5" outlineLevel="1">
      <c r="A194" s="429" t="s">
        <v>462</v>
      </c>
      <c r="B194" s="451" t="s">
        <v>1249</v>
      </c>
      <c r="C194" s="452" t="s">
        <v>120</v>
      </c>
      <c r="D194" s="453">
        <v>1.1</v>
      </c>
      <c r="E194" s="453">
        <v>0.1</v>
      </c>
      <c r="F194" s="913"/>
    </row>
    <row r="195" spans="1:6" ht="38.25" outlineLevel="1">
      <c r="A195" s="429" t="s">
        <v>462</v>
      </c>
      <c r="B195" s="431" t="s">
        <v>1248</v>
      </c>
      <c r="C195" s="430" t="s">
        <v>121</v>
      </c>
      <c r="D195" s="428">
        <v>1.1</v>
      </c>
      <c r="E195" s="428">
        <v>0.1</v>
      </c>
      <c r="F195" s="913"/>
    </row>
    <row r="196" spans="1:6" ht="25.5" outlineLevel="1">
      <c r="A196" s="429" t="s">
        <v>462</v>
      </c>
      <c r="B196" s="431" t="s">
        <v>1250</v>
      </c>
      <c r="C196" s="430" t="s">
        <v>122</v>
      </c>
      <c r="D196" s="428">
        <v>1.1</v>
      </c>
      <c r="E196" s="428">
        <v>0.1</v>
      </c>
      <c r="F196" s="913"/>
    </row>
    <row r="197" spans="1:6" ht="25.5" outlineLevel="1">
      <c r="A197" s="429" t="s">
        <v>462</v>
      </c>
      <c r="B197" s="431" t="s">
        <v>683</v>
      </c>
      <c r="C197" s="430" t="s">
        <v>123</v>
      </c>
      <c r="D197" s="428">
        <v>1.1</v>
      </c>
      <c r="E197" s="428">
        <v>0.1</v>
      </c>
      <c r="F197" s="913"/>
    </row>
    <row r="198" spans="1:6" ht="17.25" customHeight="1" outlineLevel="1">
      <c r="A198" s="429" t="s">
        <v>462</v>
      </c>
      <c r="B198" s="431" t="s">
        <v>684</v>
      </c>
      <c r="C198" s="430" t="s">
        <v>124</v>
      </c>
      <c r="D198" s="428">
        <v>1</v>
      </c>
      <c r="E198" s="428">
        <v>0.1</v>
      </c>
      <c r="F198" s="913"/>
    </row>
    <row r="199" spans="1:6" ht="25.5" outlineLevel="1">
      <c r="A199" s="429" t="s">
        <v>462</v>
      </c>
      <c r="B199" s="431" t="s">
        <v>685</v>
      </c>
      <c r="C199" s="430" t="s">
        <v>125</v>
      </c>
      <c r="D199" s="428">
        <v>1</v>
      </c>
      <c r="E199" s="428">
        <v>0.1</v>
      </c>
      <c r="F199" s="913"/>
    </row>
    <row r="200" spans="1:6" ht="18.75" customHeight="1" outlineLevel="1">
      <c r="A200" s="429" t="s">
        <v>462</v>
      </c>
      <c r="B200" s="463" t="s">
        <v>686</v>
      </c>
      <c r="C200" s="449" t="s">
        <v>126</v>
      </c>
      <c r="D200" s="450">
        <v>1</v>
      </c>
      <c r="E200" s="450">
        <v>0.1</v>
      </c>
      <c r="F200" s="913"/>
    </row>
    <row r="201" spans="1:6" ht="15" customHeight="1">
      <c r="A201" s="454" t="s">
        <v>127</v>
      </c>
      <c r="B201" s="466"/>
      <c r="C201" s="467"/>
      <c r="D201" s="466"/>
      <c r="E201" s="436"/>
      <c r="F201" s="914"/>
    </row>
    <row r="202" spans="1:6" ht="25.5" outlineLevel="1">
      <c r="A202" s="429" t="s">
        <v>127</v>
      </c>
      <c r="B202" s="465">
        <v>581</v>
      </c>
      <c r="C202" s="452" t="s">
        <v>132</v>
      </c>
      <c r="D202" s="453">
        <v>1.1</v>
      </c>
      <c r="E202" s="453">
        <v>0.15</v>
      </c>
      <c r="F202" s="913"/>
    </row>
    <row r="203" spans="1:6" ht="12.75" outlineLevel="1">
      <c r="A203" s="429" t="s">
        <v>127</v>
      </c>
      <c r="B203" s="436">
        <v>582</v>
      </c>
      <c r="C203" s="430" t="s">
        <v>133</v>
      </c>
      <c r="D203" s="428">
        <v>1.3</v>
      </c>
      <c r="E203" s="428">
        <v>0.2</v>
      </c>
      <c r="F203" s="913"/>
    </row>
    <row r="204" spans="1:6" ht="51" outlineLevel="1">
      <c r="A204" s="429" t="s">
        <v>127</v>
      </c>
      <c r="B204" s="436">
        <v>591</v>
      </c>
      <c r="C204" s="430" t="s">
        <v>134</v>
      </c>
      <c r="D204" s="428">
        <v>1.1</v>
      </c>
      <c r="E204" s="428">
        <v>0.1</v>
      </c>
      <c r="F204" s="913"/>
    </row>
    <row r="205" spans="1:6" ht="25.5" outlineLevel="1">
      <c r="A205" s="429" t="s">
        <v>127</v>
      </c>
      <c r="B205" s="436">
        <v>592</v>
      </c>
      <c r="C205" s="430" t="s">
        <v>135</v>
      </c>
      <c r="D205" s="428">
        <v>1.1</v>
      </c>
      <c r="E205" s="428">
        <v>0.15</v>
      </c>
      <c r="F205" s="913"/>
    </row>
    <row r="206" spans="1:6" ht="12.75" outlineLevel="1">
      <c r="A206" s="429" t="s">
        <v>127</v>
      </c>
      <c r="B206" s="434" t="s">
        <v>1255</v>
      </c>
      <c r="C206" s="430" t="s">
        <v>136</v>
      </c>
      <c r="D206" s="8">
        <v>1.1</v>
      </c>
      <c r="E206" s="8">
        <v>0.15</v>
      </c>
      <c r="F206" s="913"/>
    </row>
    <row r="207" spans="1:6" ht="25.5" outlineLevel="1">
      <c r="A207" s="429" t="s">
        <v>127</v>
      </c>
      <c r="B207" s="434" t="s">
        <v>1251</v>
      </c>
      <c r="C207" s="430" t="s">
        <v>137</v>
      </c>
      <c r="D207" s="8">
        <v>1.1</v>
      </c>
      <c r="E207" s="8">
        <v>0.15</v>
      </c>
      <c r="F207" s="913"/>
    </row>
    <row r="208" spans="1:6" ht="12.75" outlineLevel="1">
      <c r="A208" s="429" t="s">
        <v>127</v>
      </c>
      <c r="B208" s="434" t="s">
        <v>1252</v>
      </c>
      <c r="C208" s="430" t="s">
        <v>138</v>
      </c>
      <c r="D208" s="8">
        <v>1.1</v>
      </c>
      <c r="E208" s="8">
        <v>0.15</v>
      </c>
      <c r="F208" s="913"/>
    </row>
    <row r="209" spans="1:6" ht="12.75" outlineLevel="1">
      <c r="A209" s="429" t="s">
        <v>127</v>
      </c>
      <c r="B209" s="434" t="s">
        <v>1253</v>
      </c>
      <c r="C209" s="430" t="s">
        <v>139</v>
      </c>
      <c r="D209" s="8">
        <v>1.1</v>
      </c>
      <c r="E209" s="8">
        <v>0.15</v>
      </c>
      <c r="F209" s="913"/>
    </row>
    <row r="210" spans="1:6" ht="12.75" outlineLevel="1">
      <c r="A210" s="429" t="s">
        <v>127</v>
      </c>
      <c r="B210" s="434" t="s">
        <v>129</v>
      </c>
      <c r="C210" s="430" t="s">
        <v>140</v>
      </c>
      <c r="D210" s="8">
        <v>1.1</v>
      </c>
      <c r="E210" s="8">
        <v>0.15</v>
      </c>
      <c r="F210" s="913"/>
    </row>
    <row r="211" spans="1:6" ht="25.5" outlineLevel="1">
      <c r="A211" s="429" t="s">
        <v>127</v>
      </c>
      <c r="B211" s="434" t="s">
        <v>130</v>
      </c>
      <c r="C211" s="430" t="s">
        <v>141</v>
      </c>
      <c r="D211" s="8">
        <v>1.1</v>
      </c>
      <c r="E211" s="8">
        <v>0.15</v>
      </c>
      <c r="F211" s="913"/>
    </row>
    <row r="212" spans="1:6" ht="38.25" outlineLevel="1">
      <c r="A212" s="429" t="s">
        <v>127</v>
      </c>
      <c r="B212" s="434" t="s">
        <v>128</v>
      </c>
      <c r="C212" s="430" t="s">
        <v>142</v>
      </c>
      <c r="D212" s="8">
        <v>1.3</v>
      </c>
      <c r="E212" s="8">
        <v>0.2</v>
      </c>
      <c r="F212" s="913"/>
    </row>
    <row r="213" spans="1:6" ht="38.25" outlineLevel="1">
      <c r="A213" s="429" t="s">
        <v>127</v>
      </c>
      <c r="B213" s="434" t="s">
        <v>1254</v>
      </c>
      <c r="C213" s="430" t="s">
        <v>143</v>
      </c>
      <c r="D213" s="8">
        <v>1.3</v>
      </c>
      <c r="E213" s="8">
        <v>0.2</v>
      </c>
      <c r="F213" s="913"/>
    </row>
    <row r="214" spans="1:6" ht="38.25" outlineLevel="1">
      <c r="A214" s="429" t="s">
        <v>127</v>
      </c>
      <c r="B214" s="440" t="s">
        <v>131</v>
      </c>
      <c r="C214" s="449" t="s">
        <v>144</v>
      </c>
      <c r="D214" s="439">
        <v>1.1</v>
      </c>
      <c r="E214" s="439">
        <v>0.1</v>
      </c>
      <c r="F214" s="913"/>
    </row>
    <row r="215" spans="1:6" ht="25.5" customHeight="1">
      <c r="A215" s="454" t="s">
        <v>145</v>
      </c>
      <c r="B215" s="455"/>
      <c r="C215" s="456"/>
      <c r="D215" s="457"/>
      <c r="E215" s="437"/>
      <c r="F215" s="914"/>
    </row>
    <row r="216" spans="1:6" ht="15" customHeight="1" outlineLevel="1">
      <c r="A216" s="429" t="s">
        <v>145</v>
      </c>
      <c r="B216" s="451" t="s">
        <v>146</v>
      </c>
      <c r="C216" s="452" t="s">
        <v>156</v>
      </c>
      <c r="D216" s="468">
        <v>1.5</v>
      </c>
      <c r="E216" s="468">
        <v>0.2</v>
      </c>
      <c r="F216" s="913"/>
    </row>
    <row r="217" spans="1:6" ht="15" customHeight="1" outlineLevel="1">
      <c r="A217" s="429" t="s">
        <v>145</v>
      </c>
      <c r="B217" s="431" t="s">
        <v>147</v>
      </c>
      <c r="C217" s="430" t="s">
        <v>157</v>
      </c>
      <c r="D217" s="8">
        <v>1.5</v>
      </c>
      <c r="E217" s="8">
        <v>0.2</v>
      </c>
      <c r="F217" s="913"/>
    </row>
    <row r="218" spans="1:6" ht="38.25" outlineLevel="1">
      <c r="A218" s="429" t="s">
        <v>145</v>
      </c>
      <c r="B218" s="431" t="s">
        <v>148</v>
      </c>
      <c r="C218" s="430" t="s">
        <v>158</v>
      </c>
      <c r="D218" s="8">
        <v>1.5</v>
      </c>
      <c r="E218" s="8">
        <v>0.2</v>
      </c>
      <c r="F218" s="913"/>
    </row>
    <row r="219" spans="1:6" ht="38.25" outlineLevel="1">
      <c r="A219" s="429" t="s">
        <v>145</v>
      </c>
      <c r="B219" s="431" t="s">
        <v>149</v>
      </c>
      <c r="C219" s="430" t="s">
        <v>159</v>
      </c>
      <c r="D219" s="428">
        <v>1.1</v>
      </c>
      <c r="E219" s="428">
        <v>0.1</v>
      </c>
      <c r="F219" s="913"/>
    </row>
    <row r="220" spans="1:6" ht="15" customHeight="1" outlineLevel="1">
      <c r="A220" s="429" t="s">
        <v>145</v>
      </c>
      <c r="B220" s="431" t="s">
        <v>150</v>
      </c>
      <c r="C220" s="430" t="s">
        <v>160</v>
      </c>
      <c r="D220" s="428">
        <v>1.5</v>
      </c>
      <c r="E220" s="428">
        <v>0.2</v>
      </c>
      <c r="F220" s="913"/>
    </row>
    <row r="221" spans="1:6" ht="15" customHeight="1" outlineLevel="1">
      <c r="A221" s="429" t="s">
        <v>145</v>
      </c>
      <c r="B221" s="431" t="s">
        <v>151</v>
      </c>
      <c r="C221" s="430" t="s">
        <v>161</v>
      </c>
      <c r="D221" s="428">
        <v>1.5</v>
      </c>
      <c r="E221" s="428">
        <v>0.2</v>
      </c>
      <c r="F221" s="913"/>
    </row>
    <row r="222" spans="1:6" ht="15" customHeight="1" outlineLevel="1">
      <c r="A222" s="429" t="s">
        <v>145</v>
      </c>
      <c r="B222" s="431" t="s">
        <v>152</v>
      </c>
      <c r="C222" s="430" t="s">
        <v>162</v>
      </c>
      <c r="D222" s="428">
        <v>1.5</v>
      </c>
      <c r="E222" s="428">
        <v>0.2</v>
      </c>
      <c r="F222" s="913"/>
    </row>
    <row r="223" spans="1:6" ht="38.25" outlineLevel="1">
      <c r="A223" s="429" t="s">
        <v>145</v>
      </c>
      <c r="B223" s="431" t="s">
        <v>153</v>
      </c>
      <c r="C223" s="430" t="s">
        <v>163</v>
      </c>
      <c r="D223" s="428">
        <v>1.5</v>
      </c>
      <c r="E223" s="428">
        <v>0.2</v>
      </c>
      <c r="F223" s="913"/>
    </row>
    <row r="224" spans="1:6" ht="38.25" outlineLevel="1">
      <c r="A224" s="429" t="s">
        <v>145</v>
      </c>
      <c r="B224" s="431" t="s">
        <v>154</v>
      </c>
      <c r="C224" s="430" t="s">
        <v>164</v>
      </c>
      <c r="D224" s="428">
        <v>1.5</v>
      </c>
      <c r="E224" s="428">
        <v>0.2</v>
      </c>
      <c r="F224" s="913"/>
    </row>
    <row r="225" spans="1:6" ht="15" customHeight="1" outlineLevel="1">
      <c r="A225" s="429" t="s">
        <v>145</v>
      </c>
      <c r="B225" s="463" t="s">
        <v>155</v>
      </c>
      <c r="C225" s="449" t="s">
        <v>165</v>
      </c>
      <c r="D225" s="450">
        <v>1.5</v>
      </c>
      <c r="E225" s="450">
        <v>0.2</v>
      </c>
      <c r="F225" s="913"/>
    </row>
    <row r="226" spans="1:6" ht="15" customHeight="1">
      <c r="A226" s="454" t="s">
        <v>463</v>
      </c>
      <c r="B226" s="461"/>
      <c r="C226" s="461"/>
      <c r="D226" s="461"/>
      <c r="E226" s="462"/>
      <c r="F226" s="914"/>
    </row>
    <row r="227" spans="1:6" ht="25.5" outlineLevel="1">
      <c r="A227" s="429" t="s">
        <v>463</v>
      </c>
      <c r="B227" s="459" t="s">
        <v>166</v>
      </c>
      <c r="C227" s="452" t="s">
        <v>169</v>
      </c>
      <c r="D227" s="453">
        <v>1.1</v>
      </c>
      <c r="E227" s="453">
        <v>0.1</v>
      </c>
      <c r="F227" s="913"/>
    </row>
    <row r="228" spans="1:6" ht="25.5" outlineLevel="1">
      <c r="A228" s="429" t="s">
        <v>463</v>
      </c>
      <c r="B228" s="434" t="s">
        <v>167</v>
      </c>
      <c r="C228" s="430" t="s">
        <v>170</v>
      </c>
      <c r="D228" s="428">
        <v>1.1</v>
      </c>
      <c r="E228" s="428">
        <v>0.1</v>
      </c>
      <c r="F228" s="913"/>
    </row>
    <row r="229" spans="1:6" ht="25.5" outlineLevel="1">
      <c r="A229" s="433" t="s">
        <v>463</v>
      </c>
      <c r="B229" s="434" t="s">
        <v>168</v>
      </c>
      <c r="C229" s="430" t="s">
        <v>171</v>
      </c>
      <c r="D229" s="428">
        <v>1</v>
      </c>
      <c r="E229" s="428">
        <v>0.05</v>
      </c>
      <c r="F229" s="913"/>
    </row>
    <row r="230" spans="1:6" ht="15" customHeight="1">
      <c r="A230" s="138" t="s">
        <v>464</v>
      </c>
      <c r="B230" s="431"/>
      <c r="C230" s="428"/>
      <c r="D230" s="428"/>
      <c r="E230" s="428"/>
      <c r="F230" s="913"/>
    </row>
    <row r="231" spans="1:6" ht="13.5" customHeight="1" outlineLevel="1">
      <c r="A231" s="429" t="s">
        <v>464</v>
      </c>
      <c r="B231" s="431" t="s">
        <v>173</v>
      </c>
      <c r="C231" s="430" t="s">
        <v>175</v>
      </c>
      <c r="D231" s="428">
        <v>1</v>
      </c>
      <c r="E231" s="428">
        <v>0.05</v>
      </c>
      <c r="F231" s="913"/>
    </row>
    <row r="232" spans="1:6" ht="38.25" outlineLevel="1">
      <c r="A232" s="429" t="s">
        <v>464</v>
      </c>
      <c r="B232" s="431" t="s">
        <v>174</v>
      </c>
      <c r="C232" s="430" t="s">
        <v>176</v>
      </c>
      <c r="D232" s="428">
        <v>1</v>
      </c>
      <c r="E232" s="428">
        <v>0.05</v>
      </c>
      <c r="F232" s="913"/>
    </row>
    <row r="233" spans="1:6" ht="15" customHeight="1" outlineLevel="1">
      <c r="A233" s="429" t="s">
        <v>464</v>
      </c>
      <c r="B233" s="431" t="s">
        <v>1257</v>
      </c>
      <c r="C233" s="430" t="s">
        <v>177</v>
      </c>
      <c r="D233" s="428">
        <v>1</v>
      </c>
      <c r="E233" s="428">
        <v>0.05</v>
      </c>
      <c r="F233" s="913"/>
    </row>
    <row r="234" spans="1:6" ht="14.25" customHeight="1" outlineLevel="1">
      <c r="A234" s="429" t="s">
        <v>464</v>
      </c>
      <c r="B234" s="431" t="s">
        <v>1256</v>
      </c>
      <c r="C234" s="430" t="s">
        <v>178</v>
      </c>
      <c r="D234" s="428">
        <v>1</v>
      </c>
      <c r="E234" s="428">
        <v>0.05</v>
      </c>
      <c r="F234" s="913"/>
    </row>
    <row r="235" spans="1:6" ht="38.25" outlineLevel="1">
      <c r="A235" s="429" t="s">
        <v>464</v>
      </c>
      <c r="B235" s="431" t="s">
        <v>1258</v>
      </c>
      <c r="C235" s="430" t="s">
        <v>317</v>
      </c>
      <c r="D235" s="428">
        <v>1</v>
      </c>
      <c r="E235" s="428">
        <v>0.05</v>
      </c>
      <c r="F235" s="913"/>
    </row>
    <row r="236" spans="1:6" ht="25.5" outlineLevel="1">
      <c r="A236" s="429" t="s">
        <v>464</v>
      </c>
      <c r="B236" s="8">
        <v>712</v>
      </c>
      <c r="C236" s="430" t="s">
        <v>179</v>
      </c>
      <c r="D236" s="8">
        <v>1.2</v>
      </c>
      <c r="E236" s="8">
        <v>0.15</v>
      </c>
      <c r="F236" s="913"/>
    </row>
    <row r="237" spans="1:6" ht="25.5" outlineLevel="1">
      <c r="A237" s="429" t="s">
        <v>464</v>
      </c>
      <c r="B237" s="431" t="s">
        <v>1260</v>
      </c>
      <c r="C237" s="430" t="s">
        <v>113</v>
      </c>
      <c r="D237" s="8">
        <v>1.15</v>
      </c>
      <c r="E237" s="8">
        <v>0.2</v>
      </c>
      <c r="F237" s="913"/>
    </row>
    <row r="238" spans="1:6" ht="25.5" outlineLevel="1">
      <c r="A238" s="429" t="s">
        <v>464</v>
      </c>
      <c r="B238" s="431" t="s">
        <v>1259</v>
      </c>
      <c r="C238" s="430" t="s">
        <v>316</v>
      </c>
      <c r="D238" s="8">
        <v>1.15</v>
      </c>
      <c r="E238" s="8">
        <v>0.2</v>
      </c>
      <c r="F238" s="913"/>
    </row>
    <row r="239" spans="1:6" ht="18" customHeight="1" outlineLevel="1">
      <c r="A239" s="429" t="s">
        <v>464</v>
      </c>
      <c r="B239" s="8">
        <v>731</v>
      </c>
      <c r="C239" s="430" t="s">
        <v>180</v>
      </c>
      <c r="D239" s="8">
        <v>1.2</v>
      </c>
      <c r="E239" s="8">
        <v>0.15</v>
      </c>
      <c r="F239" s="913"/>
    </row>
    <row r="240" spans="1:6" ht="25.5" outlineLevel="1">
      <c r="A240" s="429" t="s">
        <v>464</v>
      </c>
      <c r="B240" s="8">
        <v>732</v>
      </c>
      <c r="C240" s="430" t="s">
        <v>181</v>
      </c>
      <c r="D240" s="8">
        <v>1</v>
      </c>
      <c r="E240" s="8">
        <v>0.05</v>
      </c>
      <c r="F240" s="913"/>
    </row>
    <row r="241" spans="1:6" ht="25.5" outlineLevel="1">
      <c r="A241" s="429" t="s">
        <v>464</v>
      </c>
      <c r="B241" s="431" t="s">
        <v>1261</v>
      </c>
      <c r="C241" s="430" t="s">
        <v>182</v>
      </c>
      <c r="D241" s="8">
        <v>1.2</v>
      </c>
      <c r="E241" s="8">
        <v>0.15</v>
      </c>
      <c r="F241" s="913"/>
    </row>
    <row r="242" spans="1:6" ht="25.5" outlineLevel="1">
      <c r="A242" s="429" t="s">
        <v>464</v>
      </c>
      <c r="B242" s="8">
        <v>742</v>
      </c>
      <c r="C242" s="430" t="s">
        <v>185</v>
      </c>
      <c r="D242" s="8">
        <v>1.1</v>
      </c>
      <c r="E242" s="8">
        <v>0.1</v>
      </c>
      <c r="F242" s="913"/>
    </row>
    <row r="243" spans="1:6" ht="25.5" outlineLevel="1">
      <c r="A243" s="429" t="s">
        <v>464</v>
      </c>
      <c r="B243" s="431" t="s">
        <v>1262</v>
      </c>
      <c r="C243" s="430" t="s">
        <v>183</v>
      </c>
      <c r="D243" s="8">
        <v>1.2</v>
      </c>
      <c r="E243" s="8">
        <v>0.15</v>
      </c>
      <c r="F243" s="913"/>
    </row>
    <row r="244" spans="1:6" ht="38.25" outlineLevel="1">
      <c r="A244" s="429" t="s">
        <v>464</v>
      </c>
      <c r="B244" s="431" t="s">
        <v>172</v>
      </c>
      <c r="C244" s="430" t="s">
        <v>184</v>
      </c>
      <c r="D244" s="8">
        <v>1.2</v>
      </c>
      <c r="E244" s="8">
        <v>0.15</v>
      </c>
      <c r="F244" s="913"/>
    </row>
    <row r="245" spans="1:6" ht="25.5" outlineLevel="1">
      <c r="A245" s="429" t="s">
        <v>464</v>
      </c>
      <c r="B245" s="8">
        <v>750</v>
      </c>
      <c r="C245" s="430" t="s">
        <v>186</v>
      </c>
      <c r="D245" s="8">
        <v>1.5</v>
      </c>
      <c r="E245" s="8">
        <v>0.2</v>
      </c>
      <c r="F245" s="913"/>
    </row>
    <row r="246" spans="1:6" ht="41.25" customHeight="1">
      <c r="A246" s="427" t="s">
        <v>465</v>
      </c>
      <c r="B246" s="136"/>
      <c r="C246" s="16"/>
      <c r="D246" s="8"/>
      <c r="E246" s="8"/>
      <c r="F246" s="913"/>
    </row>
    <row r="247" spans="1:6" ht="15" customHeight="1" outlineLevel="1">
      <c r="A247" s="432" t="s">
        <v>465</v>
      </c>
      <c r="B247" s="434" t="s">
        <v>187</v>
      </c>
      <c r="C247" s="430" t="s">
        <v>204</v>
      </c>
      <c r="D247" s="8">
        <v>1.1</v>
      </c>
      <c r="E247" s="8">
        <v>0.1</v>
      </c>
      <c r="F247" s="913"/>
    </row>
    <row r="248" spans="1:6" ht="24.75" customHeight="1" outlineLevel="1">
      <c r="A248" s="429" t="s">
        <v>465</v>
      </c>
      <c r="B248" s="434" t="s">
        <v>188</v>
      </c>
      <c r="C248" s="430" t="s">
        <v>205</v>
      </c>
      <c r="D248" s="8">
        <v>1.1</v>
      </c>
      <c r="E248" s="8">
        <v>0.1</v>
      </c>
      <c r="F248" s="913"/>
    </row>
    <row r="249" spans="1:6" ht="24.75" customHeight="1" outlineLevel="1">
      <c r="A249" s="429" t="s">
        <v>465</v>
      </c>
      <c r="B249" s="434" t="s">
        <v>189</v>
      </c>
      <c r="C249" s="430" t="s">
        <v>206</v>
      </c>
      <c r="D249" s="8">
        <v>1.1</v>
      </c>
      <c r="E249" s="8">
        <v>0.1</v>
      </c>
      <c r="F249" s="913"/>
    </row>
    <row r="250" spans="1:6" ht="38.25" outlineLevel="1">
      <c r="A250" s="429" t="s">
        <v>465</v>
      </c>
      <c r="B250" s="437">
        <v>774</v>
      </c>
      <c r="C250" s="430" t="s">
        <v>207</v>
      </c>
      <c r="D250" s="8">
        <v>1</v>
      </c>
      <c r="E250" s="8">
        <v>0.05</v>
      </c>
      <c r="F250" s="913"/>
    </row>
    <row r="251" spans="1:6" ht="15" customHeight="1" outlineLevel="1">
      <c r="A251" s="429" t="s">
        <v>465</v>
      </c>
      <c r="B251" s="434" t="s">
        <v>191</v>
      </c>
      <c r="C251" s="430" t="s">
        <v>208</v>
      </c>
      <c r="D251" s="8">
        <v>1.2</v>
      </c>
      <c r="E251" s="8">
        <v>0.15</v>
      </c>
      <c r="F251" s="913"/>
    </row>
    <row r="252" spans="1:6" ht="30" customHeight="1" outlineLevel="1">
      <c r="A252" s="429" t="s">
        <v>465</v>
      </c>
      <c r="B252" s="434" t="s">
        <v>190</v>
      </c>
      <c r="C252" s="430" t="s">
        <v>209</v>
      </c>
      <c r="D252" s="8">
        <v>1.2</v>
      </c>
      <c r="E252" s="8">
        <v>0.15</v>
      </c>
      <c r="F252" s="913"/>
    </row>
    <row r="253" spans="1:6" ht="38.25" outlineLevel="1">
      <c r="A253" s="429" t="s">
        <v>465</v>
      </c>
      <c r="B253" s="434" t="s">
        <v>192</v>
      </c>
      <c r="C253" s="430" t="s">
        <v>210</v>
      </c>
      <c r="D253" s="8">
        <v>1.2</v>
      </c>
      <c r="E253" s="8">
        <v>0.15</v>
      </c>
      <c r="F253" s="913"/>
    </row>
    <row r="254" spans="1:6" ht="15" customHeight="1" outlineLevel="1">
      <c r="A254" s="429" t="s">
        <v>465</v>
      </c>
      <c r="B254" s="434" t="s">
        <v>193</v>
      </c>
      <c r="C254" s="430" t="s">
        <v>314</v>
      </c>
      <c r="D254" s="8">
        <v>1.15</v>
      </c>
      <c r="E254" s="8">
        <v>0.15</v>
      </c>
      <c r="F254" s="913"/>
    </row>
    <row r="255" spans="1:6" ht="38.25" outlineLevel="1">
      <c r="A255" s="429" t="s">
        <v>465</v>
      </c>
      <c r="B255" s="434" t="s">
        <v>194</v>
      </c>
      <c r="C255" s="430" t="s">
        <v>211</v>
      </c>
      <c r="D255" s="8">
        <v>1.15</v>
      </c>
      <c r="E255" s="8">
        <v>0.15</v>
      </c>
      <c r="F255" s="913"/>
    </row>
    <row r="256" spans="1:6" ht="33.75" customHeight="1" outlineLevel="1">
      <c r="A256" s="429" t="s">
        <v>465</v>
      </c>
      <c r="B256" s="434" t="s">
        <v>195</v>
      </c>
      <c r="C256" s="430" t="s">
        <v>212</v>
      </c>
      <c r="D256" s="8">
        <v>1.2</v>
      </c>
      <c r="E256" s="8">
        <v>0.15</v>
      </c>
      <c r="F256" s="913"/>
    </row>
    <row r="257" spans="1:6" ht="38.25" outlineLevel="1">
      <c r="A257" s="429" t="s">
        <v>465</v>
      </c>
      <c r="B257" s="434" t="s">
        <v>196</v>
      </c>
      <c r="C257" s="430" t="s">
        <v>213</v>
      </c>
      <c r="D257" s="8">
        <v>1.2</v>
      </c>
      <c r="E257" s="8">
        <v>0.15</v>
      </c>
      <c r="F257" s="913"/>
    </row>
    <row r="258" spans="1:6" ht="15" customHeight="1" outlineLevel="1">
      <c r="A258" s="429" t="s">
        <v>465</v>
      </c>
      <c r="B258" s="434" t="s">
        <v>197</v>
      </c>
      <c r="C258" s="430" t="s">
        <v>214</v>
      </c>
      <c r="D258" s="8">
        <v>1.2</v>
      </c>
      <c r="E258" s="8">
        <v>0.15</v>
      </c>
      <c r="F258" s="913"/>
    </row>
    <row r="259" spans="1:6" ht="25.5" customHeight="1" outlineLevel="1">
      <c r="A259" s="429" t="s">
        <v>465</v>
      </c>
      <c r="B259" s="434" t="s">
        <v>198</v>
      </c>
      <c r="C259" s="430" t="s">
        <v>215</v>
      </c>
      <c r="D259" s="8">
        <v>1.1</v>
      </c>
      <c r="E259" s="8">
        <v>0.1</v>
      </c>
      <c r="F259" s="913"/>
    </row>
    <row r="260" spans="1:6" ht="15" customHeight="1" outlineLevel="1">
      <c r="A260" s="429" t="s">
        <v>465</v>
      </c>
      <c r="B260" s="434" t="s">
        <v>199</v>
      </c>
      <c r="C260" s="430" t="s">
        <v>216</v>
      </c>
      <c r="D260" s="8">
        <v>1.1</v>
      </c>
      <c r="E260" s="8">
        <v>0.1</v>
      </c>
      <c r="F260" s="913"/>
    </row>
    <row r="261" spans="1:6" ht="38.25" outlineLevel="1">
      <c r="A261" s="429" t="s">
        <v>465</v>
      </c>
      <c r="B261" s="437">
        <v>813</v>
      </c>
      <c r="C261" s="430" t="s">
        <v>217</v>
      </c>
      <c r="D261" s="8">
        <v>1.5</v>
      </c>
      <c r="E261" s="8">
        <v>0.2</v>
      </c>
      <c r="F261" s="913"/>
    </row>
    <row r="262" spans="1:6" ht="38.25" outlineLevel="1">
      <c r="A262" s="429" t="s">
        <v>465</v>
      </c>
      <c r="B262" s="434" t="s">
        <v>200</v>
      </c>
      <c r="C262" s="430" t="s">
        <v>218</v>
      </c>
      <c r="D262" s="8">
        <v>1.2</v>
      </c>
      <c r="E262" s="8">
        <v>0.15</v>
      </c>
      <c r="F262" s="913"/>
    </row>
    <row r="263" spans="1:6" ht="38.25" outlineLevel="1">
      <c r="A263" s="429" t="s">
        <v>465</v>
      </c>
      <c r="B263" s="434" t="s">
        <v>201</v>
      </c>
      <c r="C263" s="430" t="s">
        <v>219</v>
      </c>
      <c r="D263" s="8">
        <v>1.2</v>
      </c>
      <c r="E263" s="8">
        <v>0.15</v>
      </c>
      <c r="F263" s="913"/>
    </row>
    <row r="264" spans="1:6" ht="38.25" outlineLevel="1">
      <c r="A264" s="429" t="s">
        <v>465</v>
      </c>
      <c r="B264" s="434" t="s">
        <v>202</v>
      </c>
      <c r="C264" s="430" t="s">
        <v>220</v>
      </c>
      <c r="D264" s="8">
        <v>1.2</v>
      </c>
      <c r="E264" s="8">
        <v>0.15</v>
      </c>
      <c r="F264" s="913"/>
    </row>
    <row r="265" spans="1:6" ht="38.25" outlineLevel="1">
      <c r="A265" s="429" t="s">
        <v>465</v>
      </c>
      <c r="B265" s="440" t="s">
        <v>203</v>
      </c>
      <c r="C265" s="430" t="s">
        <v>221</v>
      </c>
      <c r="D265" s="439">
        <v>1.2</v>
      </c>
      <c r="E265" s="439">
        <v>0.15</v>
      </c>
      <c r="F265" s="913"/>
    </row>
    <row r="266" spans="1:6" ht="25.5">
      <c r="A266" s="138" t="s">
        <v>466</v>
      </c>
      <c r="B266" s="428">
        <v>861</v>
      </c>
      <c r="C266" s="430" t="s">
        <v>222</v>
      </c>
      <c r="D266" s="428">
        <v>1.1</v>
      </c>
      <c r="E266" s="428">
        <v>0.1</v>
      </c>
      <c r="F266" s="913"/>
    </row>
    <row r="267" spans="1:6" ht="25.5">
      <c r="A267" s="427" t="s">
        <v>467</v>
      </c>
      <c r="B267" s="450">
        <v>931</v>
      </c>
      <c r="C267" s="449" t="s">
        <v>223</v>
      </c>
      <c r="D267" s="450">
        <v>1.1</v>
      </c>
      <c r="E267" s="450">
        <v>0.1</v>
      </c>
      <c r="F267" s="913"/>
    </row>
    <row r="268" spans="1:6" ht="25.5">
      <c r="A268" s="454" t="s">
        <v>468</v>
      </c>
      <c r="B268" s="461"/>
      <c r="C268" s="461"/>
      <c r="D268" s="461"/>
      <c r="E268" s="462"/>
      <c r="F268" s="914"/>
    </row>
    <row r="269" spans="1:6" ht="51" outlineLevel="1">
      <c r="A269" s="429" t="s">
        <v>468</v>
      </c>
      <c r="B269" s="470">
        <v>941</v>
      </c>
      <c r="C269" s="452" t="s">
        <v>224</v>
      </c>
      <c r="D269" s="468">
        <v>1.1</v>
      </c>
      <c r="E269" s="468">
        <v>0.1</v>
      </c>
      <c r="F269" s="913"/>
    </row>
    <row r="270" spans="1:6" ht="21.75" customHeight="1" outlineLevel="1">
      <c r="A270" s="429" t="s">
        <v>468</v>
      </c>
      <c r="B270" s="437">
        <v>942</v>
      </c>
      <c r="C270" s="430" t="s">
        <v>225</v>
      </c>
      <c r="D270" s="8">
        <v>1.1</v>
      </c>
      <c r="E270" s="8">
        <v>0.1</v>
      </c>
      <c r="F270" s="913"/>
    </row>
    <row r="271" spans="1:6" ht="25.5" outlineLevel="1">
      <c r="A271" s="429" t="s">
        <v>468</v>
      </c>
      <c r="B271" s="437">
        <v>949</v>
      </c>
      <c r="C271" s="430" t="s">
        <v>226</v>
      </c>
      <c r="D271" s="8">
        <v>1.1</v>
      </c>
      <c r="E271" s="8">
        <v>0.1</v>
      </c>
      <c r="F271" s="913"/>
    </row>
    <row r="272" spans="1:6" ht="25.5" outlineLevel="1">
      <c r="A272" s="429" t="s">
        <v>468</v>
      </c>
      <c r="B272" s="437">
        <v>951</v>
      </c>
      <c r="C272" s="430" t="s">
        <v>227</v>
      </c>
      <c r="D272" s="8">
        <v>1.3</v>
      </c>
      <c r="E272" s="8">
        <v>0.2</v>
      </c>
      <c r="F272" s="913"/>
    </row>
    <row r="273" spans="1:6" ht="25.5" outlineLevel="1">
      <c r="A273" s="429" t="s">
        <v>468</v>
      </c>
      <c r="B273" s="437">
        <v>952</v>
      </c>
      <c r="C273" s="430" t="s">
        <v>228</v>
      </c>
      <c r="D273" s="8">
        <v>1</v>
      </c>
      <c r="E273" s="8">
        <v>0.1</v>
      </c>
      <c r="F273" s="913"/>
    </row>
    <row r="274" spans="1:6" ht="25.5" outlineLevel="1">
      <c r="A274" s="433" t="s">
        <v>468</v>
      </c>
      <c r="B274" s="437">
        <v>960</v>
      </c>
      <c r="C274" s="430" t="s">
        <v>229</v>
      </c>
      <c r="D274" s="8">
        <v>1.1</v>
      </c>
      <c r="E274" s="8">
        <v>0.1</v>
      </c>
      <c r="F274" s="913"/>
    </row>
    <row r="275" spans="1:6" ht="25.5">
      <c r="A275" s="469" t="s">
        <v>469</v>
      </c>
      <c r="B275" s="8"/>
      <c r="C275" s="438"/>
      <c r="D275" s="428">
        <v>1.5</v>
      </c>
      <c r="E275" s="428">
        <v>0.2</v>
      </c>
      <c r="F275" s="915"/>
    </row>
  </sheetData>
  <sheetProtection formatCells="0" formatColumns="0" formatRows="0" insertColumns="0" insertRows="0" insertHyperlinks="0" deleteColumns="0" deleteRows="0" sort="0" autoFilter="0" pivotTables="0"/>
  <autoFilter ref="A11:F266"/>
  <mergeCells count="4">
    <mergeCell ref="E6:F6"/>
    <mergeCell ref="E7:F7"/>
    <mergeCell ref="A9:F9"/>
    <mergeCell ref="F13:F275"/>
  </mergeCells>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Лист5">
    <tabColor indexed="46"/>
  </sheetPr>
  <dimension ref="B2:C93"/>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918"/>
      <c r="C2" s="918"/>
    </row>
    <row r="3" spans="2:3" ht="20.25">
      <c r="B3" s="916" t="s">
        <v>279</v>
      </c>
      <c r="C3" s="916"/>
    </row>
    <row r="4" spans="2:3" ht="15" customHeight="1">
      <c r="B4" s="390"/>
      <c r="C4" s="390"/>
    </row>
    <row r="5" spans="2:3" ht="18.75">
      <c r="B5" s="919" t="s">
        <v>81</v>
      </c>
      <c r="C5" s="919"/>
    </row>
    <row r="6" spans="2:3" ht="4.5" customHeight="1">
      <c r="B6" s="217"/>
      <c r="C6" s="9"/>
    </row>
    <row r="7" spans="2:3" ht="14.25">
      <c r="B7" s="391" t="s">
        <v>280</v>
      </c>
      <c r="C7" s="392" t="s">
        <v>281</v>
      </c>
    </row>
    <row r="8" spans="2:3" ht="14.25">
      <c r="B8" s="391">
        <v>1</v>
      </c>
      <c r="C8" s="391">
        <v>2</v>
      </c>
    </row>
    <row r="9" spans="2:3" ht="15.75">
      <c r="B9" s="917" t="s">
        <v>282</v>
      </c>
      <c r="C9" s="917"/>
    </row>
    <row r="10" spans="2:3" ht="15">
      <c r="B10" s="218" t="s">
        <v>283</v>
      </c>
      <c r="C10" s="218" t="s">
        <v>1289</v>
      </c>
    </row>
    <row r="11" spans="2:3" ht="30">
      <c r="B11" s="218" t="s">
        <v>284</v>
      </c>
      <c r="C11" s="218" t="s">
        <v>1290</v>
      </c>
    </row>
    <row r="12" spans="2:3" ht="15.75">
      <c r="B12" s="917" t="s">
        <v>285</v>
      </c>
      <c r="C12" s="917"/>
    </row>
    <row r="13" spans="2:3" ht="15">
      <c r="B13" s="218" t="s">
        <v>286</v>
      </c>
      <c r="C13" s="218" t="s">
        <v>1293</v>
      </c>
    </row>
    <row r="14" spans="2:3" ht="30">
      <c r="B14" s="218" t="s">
        <v>287</v>
      </c>
      <c r="C14" s="218" t="s">
        <v>1294</v>
      </c>
    </row>
    <row r="15" spans="2:3" ht="15">
      <c r="B15" s="218" t="s">
        <v>1291</v>
      </c>
      <c r="C15" s="218" t="s">
        <v>1292</v>
      </c>
    </row>
    <row r="16" spans="2:3" ht="15">
      <c r="B16" s="218" t="s">
        <v>1291</v>
      </c>
      <c r="C16" s="218" t="s">
        <v>1295</v>
      </c>
    </row>
    <row r="17" spans="2:3" ht="15.75">
      <c r="B17" s="917" t="s">
        <v>288</v>
      </c>
      <c r="C17" s="917"/>
    </row>
    <row r="18" spans="2:3" ht="33">
      <c r="B18" s="218" t="s">
        <v>289</v>
      </c>
      <c r="C18" s="218" t="s">
        <v>930</v>
      </c>
    </row>
    <row r="19" spans="2:3" ht="15.75" customHeight="1">
      <c r="B19" s="917" t="s">
        <v>290</v>
      </c>
      <c r="C19" s="917"/>
    </row>
    <row r="20" spans="2:3" ht="15">
      <c r="B20" s="218" t="s">
        <v>291</v>
      </c>
      <c r="C20" s="218" t="s">
        <v>1296</v>
      </c>
    </row>
    <row r="21" spans="2:3" ht="15.75" customHeight="1">
      <c r="B21" s="917" t="s">
        <v>292</v>
      </c>
      <c r="C21" s="917"/>
    </row>
    <row r="22" spans="2:3" ht="30">
      <c r="B22" s="218" t="s">
        <v>293</v>
      </c>
      <c r="C22" s="218" t="s">
        <v>1297</v>
      </c>
    </row>
    <row r="23" spans="2:3" ht="23.25" customHeight="1">
      <c r="B23" s="218" t="s">
        <v>294</v>
      </c>
      <c r="C23" s="218" t="s">
        <v>1298</v>
      </c>
    </row>
    <row r="24" spans="2:3" ht="15">
      <c r="B24" s="218" t="s">
        <v>296</v>
      </c>
      <c r="C24" s="218" t="s">
        <v>1299</v>
      </c>
    </row>
    <row r="25" spans="2:3" ht="15">
      <c r="B25" s="218" t="s">
        <v>296</v>
      </c>
      <c r="C25" s="218" t="s">
        <v>931</v>
      </c>
    </row>
    <row r="26" spans="2:3" ht="12.75">
      <c r="B26" s="311"/>
      <c r="C26" s="9"/>
    </row>
    <row r="27" spans="2:3" ht="12.75">
      <c r="B27" s="115" t="s">
        <v>750</v>
      </c>
      <c r="C27" s="9"/>
    </row>
    <row r="28" spans="2:3" ht="15">
      <c r="B28" s="418"/>
      <c r="C28" s="418"/>
    </row>
    <row r="29" spans="2:3" ht="15" customHeight="1">
      <c r="B29" s="217"/>
      <c r="C29" s="9"/>
    </row>
    <row r="30" spans="2:3" ht="15" customHeight="1">
      <c r="B30" s="919" t="s">
        <v>104</v>
      </c>
      <c r="C30" s="919"/>
    </row>
    <row r="31" spans="2:3" ht="4.5" customHeight="1" thickBot="1">
      <c r="B31" s="389"/>
      <c r="C31" s="389"/>
    </row>
    <row r="32" spans="2:3" ht="14.25">
      <c r="B32" s="402" t="s">
        <v>280</v>
      </c>
      <c r="C32" s="403" t="s">
        <v>281</v>
      </c>
    </row>
    <row r="33" spans="2:3" ht="15" thickBot="1">
      <c r="B33" s="404">
        <v>1</v>
      </c>
      <c r="C33" s="405">
        <v>2</v>
      </c>
    </row>
    <row r="34" spans="2:3" ht="15">
      <c r="B34" s="406" t="s">
        <v>1310</v>
      </c>
      <c r="C34" s="407" t="s">
        <v>1311</v>
      </c>
    </row>
    <row r="35" spans="2:3" ht="15">
      <c r="B35" s="396" t="s">
        <v>1312</v>
      </c>
      <c r="C35" s="397" t="s">
        <v>33</v>
      </c>
    </row>
    <row r="36" spans="2:3" ht="15">
      <c r="B36" s="396" t="s">
        <v>1313</v>
      </c>
      <c r="C36" s="397" t="s">
        <v>34</v>
      </c>
    </row>
    <row r="37" spans="2:3" ht="15">
      <c r="B37" s="396" t="s">
        <v>1314</v>
      </c>
      <c r="C37" s="397" t="s">
        <v>1315</v>
      </c>
    </row>
    <row r="38" spans="2:3" ht="15">
      <c r="B38" s="396" t="s">
        <v>1316</v>
      </c>
      <c r="C38" s="397" t="s">
        <v>1317</v>
      </c>
    </row>
    <row r="39" spans="2:3" ht="15">
      <c r="B39" s="396" t="s">
        <v>1318</v>
      </c>
      <c r="C39" s="397" t="s">
        <v>1319</v>
      </c>
    </row>
    <row r="40" spans="2:3" ht="15">
      <c r="B40" s="396" t="s">
        <v>1320</v>
      </c>
      <c r="C40" s="397" t="s">
        <v>1289</v>
      </c>
    </row>
    <row r="41" spans="2:3" ht="15">
      <c r="B41" s="396" t="s">
        <v>1321</v>
      </c>
      <c r="C41" s="397" t="s">
        <v>1322</v>
      </c>
    </row>
    <row r="42" spans="2:3" ht="15">
      <c r="B42" s="396" t="s">
        <v>1323</v>
      </c>
      <c r="C42" s="397" t="s">
        <v>35</v>
      </c>
    </row>
    <row r="43" spans="2:3" ht="15">
      <c r="B43" s="396" t="s">
        <v>1324</v>
      </c>
      <c r="C43" s="397" t="s">
        <v>36</v>
      </c>
    </row>
    <row r="44" spans="2:3" ht="15.75" thickBot="1">
      <c r="B44" s="398" t="s">
        <v>1325</v>
      </c>
      <c r="C44" s="399" t="s">
        <v>37</v>
      </c>
    </row>
    <row r="45" spans="2:3" ht="15" customHeight="1">
      <c r="B45" s="217"/>
      <c r="C45" s="9"/>
    </row>
    <row r="46" spans="2:3" ht="18.75">
      <c r="B46" s="919" t="s">
        <v>348</v>
      </c>
      <c r="C46" s="919"/>
    </row>
    <row r="47" spans="2:3" ht="4.5" customHeight="1" thickBot="1">
      <c r="B47" s="389"/>
      <c r="C47" s="389"/>
    </row>
    <row r="48" spans="2:3" ht="14.25">
      <c r="B48" s="402" t="s">
        <v>280</v>
      </c>
      <c r="C48" s="403" t="s">
        <v>281</v>
      </c>
    </row>
    <row r="49" spans="2:3" ht="15" thickBot="1">
      <c r="B49" s="404">
        <v>1</v>
      </c>
      <c r="C49" s="405">
        <v>2</v>
      </c>
    </row>
    <row r="50" spans="2:3" ht="19.5" customHeight="1">
      <c r="B50" s="406" t="s">
        <v>5</v>
      </c>
      <c r="C50" s="407" t="s">
        <v>44</v>
      </c>
    </row>
    <row r="51" spans="2:3" ht="30">
      <c r="B51" s="396" t="s">
        <v>6</v>
      </c>
      <c r="C51" s="397" t="s">
        <v>932</v>
      </c>
    </row>
    <row r="52" spans="2:3" ht="41.25" customHeight="1">
      <c r="B52" s="396" t="s">
        <v>7</v>
      </c>
      <c r="C52" s="397" t="s">
        <v>933</v>
      </c>
    </row>
    <row r="53" spans="2:3" ht="30">
      <c r="B53" s="396" t="s">
        <v>8</v>
      </c>
      <c r="C53" s="397" t="s">
        <v>45</v>
      </c>
    </row>
    <row r="54" spans="2:3" ht="15" customHeight="1">
      <c r="B54" s="396" t="s">
        <v>9</v>
      </c>
      <c r="C54" s="397" t="s">
        <v>29</v>
      </c>
    </row>
    <row r="55" spans="2:3" ht="17.25" customHeight="1">
      <c r="B55" s="396" t="s">
        <v>10</v>
      </c>
      <c r="C55" s="397" t="s">
        <v>46</v>
      </c>
    </row>
    <row r="56" spans="2:3" ht="33" customHeight="1">
      <c r="B56" s="396" t="s">
        <v>11</v>
      </c>
      <c r="C56" s="397" t="s">
        <v>934</v>
      </c>
    </row>
    <row r="57" spans="2:3" ht="30">
      <c r="B57" s="396" t="s">
        <v>12</v>
      </c>
      <c r="C57" s="397" t="s">
        <v>935</v>
      </c>
    </row>
    <row r="58" spans="2:3" ht="30.75" thickBot="1">
      <c r="B58" s="398" t="s">
        <v>13</v>
      </c>
      <c r="C58" s="399" t="s">
        <v>47</v>
      </c>
    </row>
    <row r="59" spans="2:3" ht="12.75">
      <c r="B59" s="311"/>
      <c r="C59" s="9"/>
    </row>
    <row r="60" spans="2:3" ht="12.75">
      <c r="B60" s="115" t="s">
        <v>353</v>
      </c>
      <c r="C60" s="9"/>
    </row>
    <row r="61" spans="2:3" ht="15" customHeight="1">
      <c r="B61" s="217"/>
      <c r="C61" s="9"/>
    </row>
    <row r="62" spans="2:3" ht="18.75">
      <c r="B62" s="919" t="s">
        <v>100</v>
      </c>
      <c r="C62" s="919"/>
    </row>
    <row r="63" spans="2:3" ht="4.5" customHeight="1" thickBot="1">
      <c r="B63" s="389"/>
      <c r="C63" s="389"/>
    </row>
    <row r="64" spans="2:3" ht="14.25">
      <c r="B64" s="402" t="s">
        <v>280</v>
      </c>
      <c r="C64" s="403" t="s">
        <v>281</v>
      </c>
    </row>
    <row r="65" spans="2:3" ht="14.25">
      <c r="B65" s="414">
        <v>1</v>
      </c>
      <c r="C65" s="415">
        <v>2</v>
      </c>
    </row>
    <row r="66" spans="2:3" ht="15">
      <c r="B66" s="416" t="s">
        <v>302</v>
      </c>
      <c r="C66" s="397" t="s">
        <v>14</v>
      </c>
    </row>
    <row r="67" spans="2:3" ht="15">
      <c r="B67" s="416" t="s">
        <v>297</v>
      </c>
      <c r="C67" s="397" t="s">
        <v>15</v>
      </c>
    </row>
    <row r="68" spans="2:3" ht="15">
      <c r="B68" s="416" t="s">
        <v>303</v>
      </c>
      <c r="C68" s="397" t="s">
        <v>16</v>
      </c>
    </row>
    <row r="69" spans="2:3" ht="15">
      <c r="B69" s="416" t="s">
        <v>304</v>
      </c>
      <c r="C69" s="397" t="s">
        <v>17</v>
      </c>
    </row>
    <row r="70" spans="2:3" ht="15">
      <c r="B70" s="416" t="s">
        <v>298</v>
      </c>
      <c r="C70" s="397" t="s">
        <v>18</v>
      </c>
    </row>
    <row r="71" spans="2:3" ht="15">
      <c r="B71" s="416" t="s">
        <v>305</v>
      </c>
      <c r="C71" s="397" t="s">
        <v>19</v>
      </c>
    </row>
    <row r="72" spans="2:3" ht="15">
      <c r="B72" s="416" t="s">
        <v>306</v>
      </c>
      <c r="C72" s="397" t="s">
        <v>20</v>
      </c>
    </row>
    <row r="73" spans="2:3" ht="15">
      <c r="B73" s="416" t="s">
        <v>299</v>
      </c>
      <c r="C73" s="397" t="s">
        <v>21</v>
      </c>
    </row>
    <row r="74" spans="2:3" ht="15">
      <c r="B74" s="416" t="s">
        <v>300</v>
      </c>
      <c r="C74" s="397" t="s">
        <v>22</v>
      </c>
    </row>
    <row r="75" spans="2:3" ht="15">
      <c r="B75" s="416" t="s">
        <v>301</v>
      </c>
      <c r="C75" s="397" t="s">
        <v>48</v>
      </c>
    </row>
    <row r="76" spans="2:3" ht="15">
      <c r="B76" s="416" t="s">
        <v>283</v>
      </c>
      <c r="C76" s="397" t="s">
        <v>936</v>
      </c>
    </row>
    <row r="77" spans="2:3" ht="15.75" hidden="1" thickBot="1">
      <c r="B77" s="477" t="s">
        <v>236</v>
      </c>
      <c r="C77" s="478" t="s">
        <v>231</v>
      </c>
    </row>
    <row r="78" spans="2:3" ht="12.75">
      <c r="B78" s="311"/>
      <c r="C78" s="9"/>
    </row>
    <row r="79" spans="2:3" ht="12.75">
      <c r="B79" s="115" t="s">
        <v>353</v>
      </c>
      <c r="C79" s="9"/>
    </row>
    <row r="80" spans="2:3" ht="15" customHeight="1">
      <c r="B80" s="217"/>
      <c r="C80" s="9"/>
    </row>
    <row r="81" spans="2:3" ht="18.75">
      <c r="B81" s="919" t="s">
        <v>349</v>
      </c>
      <c r="C81" s="919"/>
    </row>
    <row r="82" spans="2:3" ht="4.5" customHeight="1" thickBot="1">
      <c r="B82" s="389"/>
      <c r="C82" s="389"/>
    </row>
    <row r="83" spans="2:3" ht="14.25">
      <c r="B83" s="402" t="s">
        <v>280</v>
      </c>
      <c r="C83" s="403" t="s">
        <v>281</v>
      </c>
    </row>
    <row r="84" spans="2:3" ht="14.25">
      <c r="B84" s="414">
        <v>1</v>
      </c>
      <c r="C84" s="415">
        <v>2</v>
      </c>
    </row>
    <row r="85" spans="2:3" ht="15">
      <c r="B85" s="416" t="s">
        <v>341</v>
      </c>
      <c r="C85" s="397" t="s">
        <v>23</v>
      </c>
    </row>
    <row r="86" spans="2:3" ht="15">
      <c r="B86" s="416" t="s">
        <v>307</v>
      </c>
      <c r="C86" s="397" t="s">
        <v>24</v>
      </c>
    </row>
    <row r="87" spans="2:3" ht="15">
      <c r="B87" s="416" t="s">
        <v>295</v>
      </c>
      <c r="C87" s="397" t="s">
        <v>25</v>
      </c>
    </row>
    <row r="88" spans="2:3" ht="15">
      <c r="B88" s="416" t="s">
        <v>308</v>
      </c>
      <c r="C88" s="397" t="s">
        <v>26</v>
      </c>
    </row>
    <row r="89" spans="2:3" ht="15">
      <c r="B89" s="416" t="s">
        <v>309</v>
      </c>
      <c r="C89" s="397" t="s">
        <v>27</v>
      </c>
    </row>
    <row r="90" spans="2:3" ht="15.75" thickBot="1">
      <c r="B90" s="420" t="s">
        <v>310</v>
      </c>
      <c r="C90" s="399" t="s">
        <v>28</v>
      </c>
    </row>
    <row r="91" spans="2:3" ht="12.75">
      <c r="B91" s="419"/>
      <c r="C91" s="9"/>
    </row>
    <row r="92" spans="2:3" ht="12.75">
      <c r="B92" s="115"/>
      <c r="C92" s="9"/>
    </row>
    <row r="93" spans="2:3" ht="6" customHeight="1">
      <c r="B93" s="9"/>
      <c r="C93" s="9"/>
    </row>
  </sheetData>
  <sheetProtection formatCells="0" formatColumns="0" formatRows="0" insertColumns="0" insertRows="0" insertHyperlinks="0" deleteColumns="0" deleteRows="0" sort="0" autoFilter="0" pivotTables="0"/>
  <mergeCells count="12">
    <mergeCell ref="B19:C19"/>
    <mergeCell ref="B9:C9"/>
    <mergeCell ref="B3:C3"/>
    <mergeCell ref="B12:C12"/>
    <mergeCell ref="B2:C2"/>
    <mergeCell ref="B62:C62"/>
    <mergeCell ref="B81:C81"/>
    <mergeCell ref="B5:C5"/>
    <mergeCell ref="B30:C30"/>
    <mergeCell ref="B46:C46"/>
    <mergeCell ref="B21:C21"/>
    <mergeCell ref="B17:C17"/>
  </mergeCells>
  <printOptions/>
  <pageMargins left="0.3937007874015748" right="0.3937007874015748" top="0.5905511811023623" bottom="0.5905511811023623"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388" bestFit="1" customWidth="1"/>
    <col min="2" max="16384" width="9.125" style="388" customWidth="1"/>
  </cols>
  <sheetData>
    <row r="2" spans="1:2" ht="12.75">
      <c r="A2" s="387">
        <v>41584</v>
      </c>
      <c r="B2" s="388" t="s">
        <v>1137</v>
      </c>
    </row>
  </sheetData>
  <sheetProtection password="C780" sheet="1" objects="1" scenarios="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3">
    <tabColor indexed="20"/>
  </sheetPr>
  <dimension ref="B2:C39"/>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920" t="s">
        <v>111</v>
      </c>
      <c r="C2" s="921"/>
    </row>
    <row r="3" spans="2:3" ht="13.5" thickBot="1">
      <c r="B3" s="116"/>
      <c r="C3" s="9"/>
    </row>
    <row r="4" spans="2:3" ht="13.5" thickBot="1">
      <c r="B4" s="394" t="s">
        <v>81</v>
      </c>
      <c r="C4" s="393" t="s">
        <v>348</v>
      </c>
    </row>
    <row r="5" spans="2:3" ht="15">
      <c r="B5" s="400" t="s">
        <v>82</v>
      </c>
      <c r="C5" s="401" t="s">
        <v>83</v>
      </c>
    </row>
    <row r="6" spans="2:3" ht="15">
      <c r="B6" s="396" t="s">
        <v>84</v>
      </c>
      <c r="C6" s="397" t="s">
        <v>1300</v>
      </c>
    </row>
    <row r="7" spans="2:3" ht="15">
      <c r="B7" s="396" t="s">
        <v>85</v>
      </c>
      <c r="C7" s="397" t="s">
        <v>86</v>
      </c>
    </row>
    <row r="8" spans="2:3" ht="15">
      <c r="B8" s="396" t="s">
        <v>87</v>
      </c>
      <c r="C8" s="397" t="s">
        <v>1301</v>
      </c>
    </row>
    <row r="9" spans="2:3" ht="15">
      <c r="B9" s="396" t="s">
        <v>88</v>
      </c>
      <c r="C9" s="397" t="s">
        <v>89</v>
      </c>
    </row>
    <row r="10" spans="2:3" ht="15">
      <c r="B10" s="396" t="s">
        <v>90</v>
      </c>
      <c r="C10" s="397" t="s">
        <v>1302</v>
      </c>
    </row>
    <row r="11" spans="2:3" ht="15">
      <c r="B11" s="396" t="s">
        <v>91</v>
      </c>
      <c r="C11" s="397" t="s">
        <v>92</v>
      </c>
    </row>
    <row r="12" spans="2:3" ht="15">
      <c r="B12" s="396" t="s">
        <v>93</v>
      </c>
      <c r="C12" s="397" t="s">
        <v>1303</v>
      </c>
    </row>
    <row r="13" spans="2:3" ht="15">
      <c r="B13" s="396" t="s">
        <v>94</v>
      </c>
      <c r="C13" s="397" t="s">
        <v>95</v>
      </c>
    </row>
    <row r="14" spans="2:3" ht="15">
      <c r="B14" s="396" t="s">
        <v>96</v>
      </c>
      <c r="C14" s="397" t="s">
        <v>1304</v>
      </c>
    </row>
    <row r="15" spans="2:3" ht="15">
      <c r="B15" s="396" t="s">
        <v>97</v>
      </c>
      <c r="C15" s="397" t="s">
        <v>98</v>
      </c>
    </row>
    <row r="16" spans="2:3" ht="15">
      <c r="B16" s="396" t="s">
        <v>99</v>
      </c>
      <c r="C16" s="397" t="s">
        <v>1305</v>
      </c>
    </row>
    <row r="17" spans="2:3" ht="15">
      <c r="B17" s="396" t="s">
        <v>1306</v>
      </c>
      <c r="C17" s="397" t="s">
        <v>1307</v>
      </c>
    </row>
    <row r="18" spans="2:3" ht="45.75" thickBot="1">
      <c r="B18" s="398" t="s">
        <v>1308</v>
      </c>
      <c r="C18" s="399" t="s">
        <v>1309</v>
      </c>
    </row>
    <row r="19" spans="2:3" ht="12.75">
      <c r="B19" s="311"/>
      <c r="C19" s="9"/>
    </row>
    <row r="20" spans="2:3" ht="12.75" customHeight="1">
      <c r="B20" s="910" t="s">
        <v>108</v>
      </c>
      <c r="C20" s="910"/>
    </row>
    <row r="21" spans="2:3" ht="27.75" customHeight="1">
      <c r="B21" s="910"/>
      <c r="C21" s="910"/>
    </row>
    <row r="22" spans="2:3" ht="13.5" thickBot="1">
      <c r="B22" s="117"/>
      <c r="C22" s="115"/>
    </row>
    <row r="23" spans="2:3" ht="13.5" thickBot="1">
      <c r="B23" s="394" t="s">
        <v>81</v>
      </c>
      <c r="C23" s="393" t="s">
        <v>100</v>
      </c>
    </row>
    <row r="24" spans="2:3" ht="15">
      <c r="B24" s="408" t="s">
        <v>101</v>
      </c>
      <c r="C24" s="409" t="s">
        <v>102</v>
      </c>
    </row>
    <row r="25" spans="2:3" ht="18.75" thickBot="1">
      <c r="B25" s="410" t="s">
        <v>103</v>
      </c>
      <c r="C25" s="411" t="s">
        <v>2</v>
      </c>
    </row>
    <row r="26" spans="2:3" ht="13.5" thickBot="1">
      <c r="B26" s="117"/>
      <c r="C26" s="115"/>
    </row>
    <row r="27" spans="2:3" ht="13.5" thickBot="1">
      <c r="B27" s="394" t="s">
        <v>81</v>
      </c>
      <c r="C27" s="393" t="s">
        <v>104</v>
      </c>
    </row>
    <row r="28" spans="2:3" ht="30.75" thickBot="1">
      <c r="B28" s="412" t="s">
        <v>3</v>
      </c>
      <c r="C28" s="413" t="s">
        <v>4</v>
      </c>
    </row>
    <row r="29" spans="2:3" ht="13.5" thickBot="1">
      <c r="B29" s="117"/>
      <c r="C29" s="115"/>
    </row>
    <row r="30" spans="2:3" ht="26.25" thickBot="1">
      <c r="B30" s="394" t="s">
        <v>81</v>
      </c>
      <c r="C30" s="393" t="s">
        <v>349</v>
      </c>
    </row>
    <row r="31" spans="2:3" ht="15">
      <c r="B31" s="408" t="s">
        <v>350</v>
      </c>
      <c r="C31" s="409" t="s">
        <v>351</v>
      </c>
    </row>
    <row r="32" spans="2:3" ht="15.75" thickBot="1">
      <c r="B32" s="410" t="s">
        <v>352</v>
      </c>
      <c r="C32" s="411" t="s">
        <v>937</v>
      </c>
    </row>
    <row r="33" spans="2:3" ht="13.5" thickBot="1">
      <c r="B33" s="310"/>
      <c r="C33" s="310"/>
    </row>
    <row r="34" spans="2:3" ht="27.75" thickBot="1">
      <c r="B34" s="394" t="s">
        <v>232</v>
      </c>
      <c r="C34" s="393" t="s">
        <v>1</v>
      </c>
    </row>
    <row r="35" spans="2:3" ht="15">
      <c r="B35" s="408" t="s">
        <v>105</v>
      </c>
      <c r="C35" s="409" t="s">
        <v>106</v>
      </c>
    </row>
    <row r="36" spans="2:3" ht="15.75" thickBot="1">
      <c r="B36" s="410" t="s">
        <v>107</v>
      </c>
      <c r="C36" s="411" t="s">
        <v>109</v>
      </c>
    </row>
    <row r="37" spans="2:3" ht="12.75">
      <c r="B37" s="311"/>
      <c r="C37" s="9"/>
    </row>
    <row r="38" spans="2:3" ht="12.75">
      <c r="B38" s="908" t="s">
        <v>353</v>
      </c>
      <c r="C38" s="908"/>
    </row>
    <row r="39" spans="2:3" ht="45.75" customHeight="1">
      <c r="B39" s="922" t="s">
        <v>0</v>
      </c>
      <c r="C39" s="922"/>
    </row>
  </sheetData>
  <sheetProtection formatCells="0" formatColumns="0" formatRows="0" insertColumns="0" insertRows="0" insertHyperlinks="0" deleteColumns="0" deleteRows="0" sort="0" autoFilter="0" pivotTables="0"/>
  <mergeCells count="4">
    <mergeCell ref="B2:C2"/>
    <mergeCell ref="B39:C39"/>
    <mergeCell ref="B38:C38"/>
    <mergeCell ref="B20:C21"/>
  </mergeCells>
  <printOptions/>
  <pageMargins left="0.3937007874015748" right="0.3937007874015748" top="0.3937007874015748"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30"/>
  <sheetViews>
    <sheetView showGridLines="0" zoomScaleSheetLayoutView="100" zoomScalePageLayoutView="0" workbookViewId="0" topLeftCell="A32">
      <selection activeCell="F80" sqref="F80"/>
    </sheetView>
  </sheetViews>
  <sheetFormatPr defaultColWidth="9.00390625" defaultRowHeight="11.25" customHeight="1"/>
  <cols>
    <col min="1" max="1" width="15.375" style="126" customWidth="1"/>
    <col min="2" max="3" width="8.375" style="126" customWidth="1"/>
    <col min="4" max="4" width="11.00390625" style="126" customWidth="1"/>
    <col min="5" max="5" width="6.00390625" style="126" customWidth="1"/>
    <col min="6" max="7" width="21.00390625" style="126" customWidth="1"/>
    <col min="8" max="8" width="8.625" style="122" customWidth="1"/>
    <col min="9" max="9" width="7.625" style="126" customWidth="1"/>
    <col min="10" max="10" width="17.25390625" style="126" customWidth="1"/>
    <col min="11" max="11" width="19.75390625" style="126" customWidth="1"/>
    <col min="12" max="12" width="9.125" style="126" customWidth="1"/>
    <col min="13" max="13" width="8.75390625" style="199" customWidth="1"/>
    <col min="14" max="18" width="3.75390625" style="186" customWidth="1"/>
    <col min="19" max="16384" width="9.125" style="126" customWidth="1"/>
  </cols>
  <sheetData>
    <row r="1" spans="1:18" s="118" customFormat="1" ht="20.25" customHeight="1" thickBot="1">
      <c r="A1" s="354"/>
      <c r="B1" s="354"/>
      <c r="C1" s="354"/>
      <c r="D1" s="354"/>
      <c r="E1" s="354"/>
      <c r="F1" s="354"/>
      <c r="G1" s="354"/>
      <c r="H1" s="167"/>
      <c r="K1" s="168" t="s">
        <v>80</v>
      </c>
      <c r="L1" s="165"/>
      <c r="M1" s="357"/>
      <c r="N1" s="352"/>
      <c r="O1" s="166"/>
      <c r="P1" s="166"/>
      <c r="Q1" s="166"/>
      <c r="R1" s="166"/>
    </row>
    <row r="2" spans="1:18" s="118" customFormat="1" ht="25.5" customHeight="1" thickBot="1">
      <c r="A2" s="495" t="s">
        <v>1176</v>
      </c>
      <c r="B2" s="496"/>
      <c r="C2" s="496"/>
      <c r="D2" s="496"/>
      <c r="E2" s="496"/>
      <c r="F2" s="496"/>
      <c r="G2" s="496"/>
      <c r="H2" s="497"/>
      <c r="I2" s="85" t="s">
        <v>57</v>
      </c>
      <c r="J2" s="498" t="s">
        <v>78</v>
      </c>
      <c r="K2" s="498" t="s">
        <v>79</v>
      </c>
      <c r="N2" s="166"/>
      <c r="O2" s="166"/>
      <c r="P2" s="166"/>
      <c r="Q2" s="166"/>
      <c r="R2" s="166"/>
    </row>
    <row r="3" spans="1:18" s="118" customFormat="1" ht="19.5" customHeight="1" thickBot="1">
      <c r="A3" s="496" t="s">
        <v>1177</v>
      </c>
      <c r="B3" s="496"/>
      <c r="C3" s="496"/>
      <c r="D3" s="496"/>
      <c r="E3" s="496"/>
      <c r="F3" s="496"/>
      <c r="G3" s="496"/>
      <c r="H3" s="497"/>
      <c r="I3" s="358">
        <v>2020</v>
      </c>
      <c r="J3" s="499"/>
      <c r="K3" s="504"/>
      <c r="N3" s="166"/>
      <c r="O3" s="166"/>
      <c r="P3" s="166"/>
      <c r="Q3" s="166"/>
      <c r="R3" s="166"/>
    </row>
    <row r="4" spans="1:18" s="118" customFormat="1" ht="15" customHeight="1">
      <c r="A4" s="496" t="s">
        <v>1179</v>
      </c>
      <c r="B4" s="496"/>
      <c r="C4" s="496"/>
      <c r="D4" s="496"/>
      <c r="E4" s="496"/>
      <c r="F4" s="496"/>
      <c r="G4" s="496"/>
      <c r="H4" s="167"/>
      <c r="J4" s="169">
        <v>1</v>
      </c>
      <c r="K4" s="169">
        <v>2</v>
      </c>
      <c r="N4" s="166"/>
      <c r="O4" s="166"/>
      <c r="P4" s="166"/>
      <c r="Q4" s="166"/>
      <c r="R4" s="166"/>
    </row>
    <row r="5" spans="1:18" s="118" customFormat="1" ht="11.25" customHeight="1">
      <c r="A5" s="496"/>
      <c r="B5" s="496"/>
      <c r="C5" s="496"/>
      <c r="D5" s="496"/>
      <c r="E5" s="496"/>
      <c r="F5" s="496"/>
      <c r="G5" s="496"/>
      <c r="H5" s="502" t="s">
        <v>240</v>
      </c>
      <c r="I5" s="503"/>
      <c r="J5" s="205">
        <v>43831</v>
      </c>
      <c r="K5" s="205">
        <v>44196</v>
      </c>
      <c r="N5" s="166"/>
      <c r="O5" s="166"/>
      <c r="P5" s="166"/>
      <c r="Q5" s="166"/>
      <c r="R5" s="166"/>
    </row>
    <row r="6" spans="1:18" s="118" customFormat="1" ht="18.75" customHeight="1">
      <c r="A6" s="496"/>
      <c r="B6" s="496"/>
      <c r="C6" s="496"/>
      <c r="D6" s="496"/>
      <c r="E6" s="496"/>
      <c r="F6" s="496"/>
      <c r="G6" s="496"/>
      <c r="H6" s="500" t="s">
        <v>241</v>
      </c>
      <c r="I6" s="501"/>
      <c r="J6" s="103" t="s">
        <v>1334</v>
      </c>
      <c r="K6" s="103"/>
      <c r="N6" s="166">
        <f>MONTH(J5)</f>
        <v>1</v>
      </c>
      <c r="O6" s="166" t="str">
        <f>VLOOKUP(N6,$A$115:$B$126,2,0)</f>
        <v>январь</v>
      </c>
      <c r="P6" s="166">
        <f>MONTH(K5)</f>
        <v>12</v>
      </c>
      <c r="Q6" s="166" t="str">
        <f>VLOOKUP(P6,$A$115:$B$126,2,0)</f>
        <v>декабрь</v>
      </c>
      <c r="R6" s="166">
        <f>YEAR(K5)</f>
        <v>2020</v>
      </c>
    </row>
    <row r="7" spans="1:18" s="118" customFormat="1" ht="15" customHeight="1" hidden="1">
      <c r="A7" s="354"/>
      <c r="B7" s="354"/>
      <c r="C7" s="354"/>
      <c r="D7" s="354"/>
      <c r="E7" s="354"/>
      <c r="F7" s="354"/>
      <c r="G7" s="354"/>
      <c r="H7" s="353"/>
      <c r="I7" s="353"/>
      <c r="J7" s="128"/>
      <c r="K7" s="128"/>
      <c r="N7" s="166"/>
      <c r="O7" s="166"/>
      <c r="P7" s="166"/>
      <c r="Q7" s="166"/>
      <c r="R7" s="166"/>
    </row>
    <row r="8" spans="1:18" s="118" customFormat="1" ht="15" customHeight="1" hidden="1">
      <c r="A8" s="354"/>
      <c r="B8" s="354"/>
      <c r="C8" s="354"/>
      <c r="D8" s="354"/>
      <c r="E8" s="354"/>
      <c r="F8" s="354"/>
      <c r="G8" s="354"/>
      <c r="H8" s="353"/>
      <c r="I8" s="353"/>
      <c r="J8" s="128"/>
      <c r="K8" s="128"/>
      <c r="N8" s="166"/>
      <c r="O8" s="166"/>
      <c r="P8" s="166"/>
      <c r="Q8" s="166"/>
      <c r="R8" s="166"/>
    </row>
    <row r="9" spans="1:18" s="118" customFormat="1" ht="15" customHeight="1" hidden="1">
      <c r="A9" s="354"/>
      <c r="B9" s="354"/>
      <c r="C9" s="354"/>
      <c r="D9" s="354"/>
      <c r="E9" s="354"/>
      <c r="F9" s="354"/>
      <c r="G9" s="354"/>
      <c r="H9" s="353"/>
      <c r="I9" s="353"/>
      <c r="J9" s="128"/>
      <c r="K9" s="128"/>
      <c r="N9" s="166"/>
      <c r="O9" s="166"/>
      <c r="P9" s="166"/>
      <c r="Q9" s="166"/>
      <c r="R9" s="166"/>
    </row>
    <row r="10" spans="1:18" s="118" customFormat="1" ht="15" customHeight="1" hidden="1">
      <c r="A10" s="354"/>
      <c r="B10" s="354"/>
      <c r="C10" s="354"/>
      <c r="D10" s="354"/>
      <c r="E10" s="354"/>
      <c r="F10" s="354"/>
      <c r="G10" s="354"/>
      <c r="H10" s="353"/>
      <c r="I10" s="353"/>
      <c r="J10" s="128"/>
      <c r="K10" s="128"/>
      <c r="N10" s="166"/>
      <c r="O10" s="166"/>
      <c r="P10" s="166"/>
      <c r="Q10" s="166"/>
      <c r="R10" s="166"/>
    </row>
    <row r="11" spans="1:18" s="118" customFormat="1" ht="15" customHeight="1" hidden="1">
      <c r="A11" s="354"/>
      <c r="B11" s="354"/>
      <c r="C11" s="354"/>
      <c r="D11" s="354"/>
      <c r="E11" s="354"/>
      <c r="F11" s="354"/>
      <c r="G11" s="354"/>
      <c r="H11" s="353"/>
      <c r="I11" s="353"/>
      <c r="J11" s="128"/>
      <c r="K11" s="128"/>
      <c r="N11" s="166"/>
      <c r="O11" s="166"/>
      <c r="P11" s="166"/>
      <c r="Q11" s="166"/>
      <c r="R11" s="166"/>
    </row>
    <row r="12" spans="1:18" s="118" customFormat="1" ht="15" customHeight="1" hidden="1">
      <c r="A12" s="354"/>
      <c r="B12" s="354"/>
      <c r="C12" s="354"/>
      <c r="D12" s="354"/>
      <c r="E12" s="354"/>
      <c r="F12" s="354"/>
      <c r="G12" s="354"/>
      <c r="H12" s="353"/>
      <c r="I12" s="353"/>
      <c r="J12" s="128"/>
      <c r="K12" s="128"/>
      <c r="N12" s="166"/>
      <c r="O12" s="166"/>
      <c r="P12" s="166"/>
      <c r="Q12" s="166"/>
      <c r="R12" s="166"/>
    </row>
    <row r="13" spans="1:18" s="118" customFormat="1" ht="15" customHeight="1" hidden="1">
      <c r="A13" s="354"/>
      <c r="B13" s="354"/>
      <c r="C13" s="354"/>
      <c r="D13" s="354"/>
      <c r="E13" s="354"/>
      <c r="F13" s="354"/>
      <c r="G13" s="354"/>
      <c r="H13" s="353"/>
      <c r="I13" s="353"/>
      <c r="J13" s="128"/>
      <c r="K13" s="128"/>
      <c r="N13" s="166"/>
      <c r="O13" s="166"/>
      <c r="P13" s="166"/>
      <c r="Q13" s="166"/>
      <c r="R13" s="166"/>
    </row>
    <row r="14" spans="5:18" s="118" customFormat="1" ht="8.25" customHeight="1">
      <c r="E14" s="490"/>
      <c r="F14" s="490"/>
      <c r="G14" s="490"/>
      <c r="H14" s="122"/>
      <c r="N14" s="166"/>
      <c r="O14" s="166"/>
      <c r="P14" s="166"/>
      <c r="Q14" s="166"/>
      <c r="R14" s="166"/>
    </row>
    <row r="15" spans="1:18" s="4" customFormat="1" ht="11.25" customHeight="1">
      <c r="A15" s="5"/>
      <c r="B15" s="5"/>
      <c r="C15" s="5"/>
      <c r="D15" s="5"/>
      <c r="E15" s="5"/>
      <c r="F15" s="491" t="s">
        <v>977</v>
      </c>
      <c r="G15" s="491"/>
      <c r="H15" s="7"/>
      <c r="I15" s="118"/>
      <c r="J15" s="118"/>
      <c r="K15" s="118"/>
      <c r="L15" s="118"/>
      <c r="N15" s="91"/>
      <c r="O15" s="91"/>
      <c r="P15" s="91"/>
      <c r="Q15" s="91"/>
      <c r="R15" s="91"/>
    </row>
    <row r="16" spans="1:18" s="4" customFormat="1" ht="22.5" customHeight="1">
      <c r="A16" s="5"/>
      <c r="B16" s="5"/>
      <c r="C16" s="5"/>
      <c r="D16" s="5"/>
      <c r="E16" s="5"/>
      <c r="F16" s="487" t="s">
        <v>434</v>
      </c>
      <c r="G16" s="487"/>
      <c r="H16" s="7"/>
      <c r="I16" s="118"/>
      <c r="J16" s="118"/>
      <c r="K16" s="118"/>
      <c r="L16" s="118"/>
      <c r="N16" s="91"/>
      <c r="O16" s="91"/>
      <c r="P16" s="91"/>
      <c r="Q16" s="91"/>
      <c r="R16" s="91"/>
    </row>
    <row r="17" spans="1:18" s="4" customFormat="1" ht="11.25" customHeight="1">
      <c r="A17" s="5"/>
      <c r="B17" s="5"/>
      <c r="C17" s="5"/>
      <c r="D17" s="5"/>
      <c r="E17" s="5"/>
      <c r="F17" s="487"/>
      <c r="G17" s="487"/>
      <c r="H17" s="7"/>
      <c r="I17" s="118"/>
      <c r="J17" s="118"/>
      <c r="K17" s="118"/>
      <c r="L17" s="118"/>
      <c r="N17" s="91"/>
      <c r="O17" s="91"/>
      <c r="P17" s="91"/>
      <c r="Q17" s="91"/>
      <c r="R17" s="91"/>
    </row>
    <row r="18" spans="1:18" s="4" customFormat="1" ht="12.75" customHeight="1">
      <c r="A18" s="572" t="s">
        <v>978</v>
      </c>
      <c r="B18" s="572"/>
      <c r="C18" s="572"/>
      <c r="D18" s="572"/>
      <c r="E18" s="572"/>
      <c r="F18" s="572"/>
      <c r="G18" s="572"/>
      <c r="H18" s="7"/>
      <c r="I18" s="118"/>
      <c r="J18" s="118"/>
      <c r="K18" s="118"/>
      <c r="L18" s="118"/>
      <c r="N18" s="91"/>
      <c r="O18" s="91"/>
      <c r="P18" s="91"/>
      <c r="Q18" s="91"/>
      <c r="R18" s="91"/>
    </row>
    <row r="19" spans="1:18" s="4" customFormat="1" ht="14.25" customHeight="1">
      <c r="A19" s="5"/>
      <c r="B19" s="130" t="s">
        <v>59</v>
      </c>
      <c r="C19" s="573">
        <f>K5</f>
        <v>44196</v>
      </c>
      <c r="D19" s="573"/>
      <c r="E19" s="573"/>
      <c r="F19" s="573"/>
      <c r="G19" s="5"/>
      <c r="H19" s="7"/>
      <c r="I19" s="118"/>
      <c r="J19" s="118"/>
      <c r="K19" s="118"/>
      <c r="L19" s="118"/>
      <c r="N19" s="91"/>
      <c r="O19" s="91"/>
      <c r="P19" s="91"/>
      <c r="Q19" s="91"/>
      <c r="R19" s="91"/>
    </row>
    <row r="20" spans="1:18" s="4" customFormat="1" ht="12.75" customHeight="1">
      <c r="A20" s="3"/>
      <c r="B20" s="5"/>
      <c r="C20" s="5"/>
      <c r="D20" s="5"/>
      <c r="E20" s="5"/>
      <c r="F20" s="5"/>
      <c r="G20" s="5"/>
      <c r="H20" s="7"/>
      <c r="I20" s="118"/>
      <c r="J20" s="118"/>
      <c r="K20" s="118"/>
      <c r="L20" s="118"/>
      <c r="N20" s="91"/>
      <c r="O20" s="91"/>
      <c r="P20" s="91"/>
      <c r="Q20" s="91"/>
      <c r="R20" s="91"/>
    </row>
    <row r="21" spans="1:18" s="4" customFormat="1" ht="12.75">
      <c r="A21" s="482" t="s">
        <v>975</v>
      </c>
      <c r="B21" s="483"/>
      <c r="C21" s="483"/>
      <c r="D21" s="484" t="s">
        <v>1326</v>
      </c>
      <c r="E21" s="485"/>
      <c r="F21" s="485"/>
      <c r="G21" s="486"/>
      <c r="H21" s="7"/>
      <c r="I21" s="118"/>
      <c r="J21" s="118"/>
      <c r="K21" s="118"/>
      <c r="L21" s="118"/>
      <c r="N21" s="91"/>
      <c r="O21" s="91"/>
      <c r="P21" s="91"/>
      <c r="Q21" s="91"/>
      <c r="R21" s="91"/>
    </row>
    <row r="22" spans="1:18" s="4" customFormat="1" ht="12.75">
      <c r="A22" s="482" t="s">
        <v>966</v>
      </c>
      <c r="B22" s="483"/>
      <c r="C22" s="483"/>
      <c r="D22" s="492">
        <v>101085891</v>
      </c>
      <c r="E22" s="493"/>
      <c r="F22" s="493"/>
      <c r="G22" s="494"/>
      <c r="H22" s="7"/>
      <c r="I22" s="118"/>
      <c r="J22" s="118"/>
      <c r="K22" s="118"/>
      <c r="L22" s="118"/>
      <c r="N22" s="91"/>
      <c r="O22" s="91"/>
      <c r="P22" s="91"/>
      <c r="Q22" s="91"/>
      <c r="R22" s="91"/>
    </row>
    <row r="23" spans="1:18" s="4" customFormat="1" ht="12.75">
      <c r="A23" s="482" t="s">
        <v>721</v>
      </c>
      <c r="B23" s="483"/>
      <c r="C23" s="483"/>
      <c r="D23" s="484" t="s">
        <v>1327</v>
      </c>
      <c r="E23" s="485"/>
      <c r="F23" s="485"/>
      <c r="G23" s="486"/>
      <c r="H23" s="7"/>
      <c r="I23" s="118"/>
      <c r="J23" s="118"/>
      <c r="K23" s="118"/>
      <c r="L23" s="118"/>
      <c r="N23" s="91"/>
      <c r="O23" s="91"/>
      <c r="P23" s="91"/>
      <c r="Q23" s="91"/>
      <c r="R23" s="91"/>
    </row>
    <row r="24" spans="1:18" s="4" customFormat="1" ht="12.75">
      <c r="A24" s="482" t="s">
        <v>967</v>
      </c>
      <c r="B24" s="483"/>
      <c r="C24" s="483"/>
      <c r="D24" s="484" t="s">
        <v>1328</v>
      </c>
      <c r="E24" s="485"/>
      <c r="F24" s="485"/>
      <c r="G24" s="486"/>
      <c r="H24" s="7"/>
      <c r="I24" s="118"/>
      <c r="J24" s="118"/>
      <c r="K24" s="118"/>
      <c r="L24" s="118"/>
      <c r="N24" s="91"/>
      <c r="O24" s="91"/>
      <c r="P24" s="91"/>
      <c r="Q24" s="91"/>
      <c r="R24" s="91"/>
    </row>
    <row r="25" spans="1:18" s="4" customFormat="1" ht="12.75">
      <c r="A25" s="482" t="s">
        <v>968</v>
      </c>
      <c r="B25" s="483"/>
      <c r="C25" s="483"/>
      <c r="D25" s="484" t="s">
        <v>1329</v>
      </c>
      <c r="E25" s="485"/>
      <c r="F25" s="485"/>
      <c r="G25" s="486"/>
      <c r="H25" s="7"/>
      <c r="K25" s="111"/>
      <c r="L25" s="91"/>
      <c r="N25" s="91"/>
      <c r="O25" s="91"/>
      <c r="P25" s="91"/>
      <c r="Q25" s="91"/>
      <c r="R25" s="91"/>
    </row>
    <row r="26" spans="1:18" s="4" customFormat="1" ht="12.75">
      <c r="A26" s="482" t="s">
        <v>969</v>
      </c>
      <c r="B26" s="483"/>
      <c r="C26" s="483"/>
      <c r="D26" s="484" t="s">
        <v>1330</v>
      </c>
      <c r="E26" s="485"/>
      <c r="F26" s="485"/>
      <c r="G26" s="486"/>
      <c r="H26" s="7"/>
      <c r="I26" s="127"/>
      <c r="J26" s="555"/>
      <c r="K26" s="555"/>
      <c r="L26" s="91"/>
      <c r="N26" s="91"/>
      <c r="O26" s="91"/>
      <c r="P26" s="91"/>
      <c r="Q26" s="91"/>
      <c r="R26" s="91"/>
    </row>
    <row r="27" spans="1:18" s="4" customFormat="1" ht="12.75">
      <c r="A27" s="482" t="s">
        <v>976</v>
      </c>
      <c r="B27" s="483"/>
      <c r="C27" s="483"/>
      <c r="D27" s="484" t="s">
        <v>1331</v>
      </c>
      <c r="E27" s="485"/>
      <c r="F27" s="485"/>
      <c r="G27" s="486"/>
      <c r="H27" s="7"/>
      <c r="J27" s="555"/>
      <c r="K27" s="555"/>
      <c r="L27" s="91"/>
      <c r="N27" s="91"/>
      <c r="O27" s="91"/>
      <c r="P27" s="91"/>
      <c r="Q27" s="91"/>
      <c r="R27" s="91"/>
    </row>
    <row r="28" spans="1:18" s="4" customFormat="1" ht="8.25" customHeight="1">
      <c r="A28" s="330"/>
      <c r="B28" s="330"/>
      <c r="C28" s="330"/>
      <c r="D28" s="331"/>
      <c r="E28" s="331"/>
      <c r="F28" s="331"/>
      <c r="G28" s="331"/>
      <c r="H28" s="7"/>
      <c r="J28" s="355"/>
      <c r="K28" s="355"/>
      <c r="L28" s="91"/>
      <c r="N28" s="91"/>
      <c r="O28" s="91"/>
      <c r="P28" s="91"/>
      <c r="Q28" s="91"/>
      <c r="R28" s="91"/>
    </row>
    <row r="29" spans="1:18" s="4" customFormat="1" ht="15" customHeight="1">
      <c r="A29" s="5"/>
      <c r="B29" s="5"/>
      <c r="C29" s="481" t="s">
        <v>979</v>
      </c>
      <c r="D29" s="481"/>
      <c r="E29" s="488"/>
      <c r="F29" s="489"/>
      <c r="G29" s="5"/>
      <c r="H29" s="7"/>
      <c r="I29" s="104"/>
      <c r="J29" s="129"/>
      <c r="K29" s="129"/>
      <c r="L29" s="91"/>
      <c r="N29" s="91"/>
      <c r="O29" s="91"/>
      <c r="P29" s="91"/>
      <c r="Q29" s="91"/>
      <c r="R29" s="91"/>
    </row>
    <row r="30" spans="1:18" s="4" customFormat="1" ht="15" customHeight="1">
      <c r="A30" s="5"/>
      <c r="B30" s="5"/>
      <c r="C30" s="481" t="s">
        <v>980</v>
      </c>
      <c r="D30" s="481"/>
      <c r="E30" s="488"/>
      <c r="F30" s="489"/>
      <c r="G30" s="5"/>
      <c r="H30" s="7"/>
      <c r="I30" s="105"/>
      <c r="J30" s="128"/>
      <c r="K30" s="128"/>
      <c r="L30" s="91"/>
      <c r="N30" s="91"/>
      <c r="O30" s="91"/>
      <c r="P30" s="91"/>
      <c r="Q30" s="91"/>
      <c r="R30" s="91"/>
    </row>
    <row r="31" spans="1:18" s="4" customFormat="1" ht="15" customHeight="1">
      <c r="A31" s="5"/>
      <c r="B31" s="5"/>
      <c r="C31" s="481" t="s">
        <v>981</v>
      </c>
      <c r="D31" s="481"/>
      <c r="E31" s="488"/>
      <c r="F31" s="489"/>
      <c r="G31" s="5"/>
      <c r="H31" s="7"/>
      <c r="N31" s="91"/>
      <c r="O31" s="91"/>
      <c r="P31" s="91"/>
      <c r="Q31" s="91"/>
      <c r="R31" s="91"/>
    </row>
    <row r="32" spans="1:18" s="4" customFormat="1" ht="9.75" customHeight="1">
      <c r="A32" s="5"/>
      <c r="B32" s="5"/>
      <c r="C32" s="5"/>
      <c r="D32" s="5"/>
      <c r="E32" s="6"/>
      <c r="F32" s="6"/>
      <c r="G32" s="356"/>
      <c r="H32" s="7"/>
      <c r="N32" s="91"/>
      <c r="O32" s="91"/>
      <c r="P32" s="91"/>
      <c r="Q32" s="91"/>
      <c r="R32" s="91"/>
    </row>
    <row r="33" spans="1:19" ht="26.25" customHeight="1">
      <c r="A33" s="563" t="s">
        <v>1018</v>
      </c>
      <c r="B33" s="563"/>
      <c r="C33" s="563"/>
      <c r="D33" s="563"/>
      <c r="E33" s="24" t="s">
        <v>942</v>
      </c>
      <c r="F33" s="292">
        <f>K5</f>
        <v>44196</v>
      </c>
      <c r="G33" s="292">
        <f>DATE(YEAR(K5),MONTH(0),DAY(0))</f>
        <v>43830</v>
      </c>
      <c r="H33" s="561" t="s">
        <v>259</v>
      </c>
      <c r="I33" s="562"/>
      <c r="J33" s="562"/>
      <c r="K33" s="302"/>
      <c r="L33" s="302"/>
      <c r="S33" s="199"/>
    </row>
    <row r="34" spans="1:12" ht="12" customHeight="1">
      <c r="A34" s="556">
        <v>1</v>
      </c>
      <c r="B34" s="557"/>
      <c r="C34" s="557"/>
      <c r="D34" s="558"/>
      <c r="E34" s="48">
        <v>2</v>
      </c>
      <c r="F34" s="48">
        <v>3</v>
      </c>
      <c r="G34" s="48">
        <v>4</v>
      </c>
      <c r="H34" s="561"/>
      <c r="I34" s="562"/>
      <c r="J34" s="562"/>
      <c r="K34" s="302"/>
      <c r="L34" s="302"/>
    </row>
    <row r="35" spans="1:12" ht="15.75" customHeight="1">
      <c r="A35" s="564" t="s">
        <v>722</v>
      </c>
      <c r="B35" s="565"/>
      <c r="C35" s="565"/>
      <c r="D35" s="566"/>
      <c r="E35" s="28"/>
      <c r="F35" s="174"/>
      <c r="G35" s="174"/>
      <c r="H35" s="561"/>
      <c r="I35" s="562"/>
      <c r="J35" s="562"/>
      <c r="K35" s="302"/>
      <c r="L35" s="302"/>
    </row>
    <row r="36" spans="1:9" ht="15.75" customHeight="1">
      <c r="A36" s="514" t="s">
        <v>723</v>
      </c>
      <c r="B36" s="515"/>
      <c r="C36" s="515"/>
      <c r="D36" s="516"/>
      <c r="E36" s="28">
        <v>110</v>
      </c>
      <c r="F36" s="76">
        <v>3926</v>
      </c>
      <c r="G36" s="76">
        <v>3921</v>
      </c>
      <c r="H36" s="122" t="s">
        <v>1025</v>
      </c>
      <c r="I36" s="303"/>
    </row>
    <row r="37" spans="1:9" ht="15.75" customHeight="1">
      <c r="A37" s="514" t="s">
        <v>724</v>
      </c>
      <c r="B37" s="515"/>
      <c r="C37" s="515"/>
      <c r="D37" s="516"/>
      <c r="E37" s="28">
        <v>120</v>
      </c>
      <c r="F37" s="76">
        <v>0</v>
      </c>
      <c r="G37" s="76">
        <v>0</v>
      </c>
      <c r="H37" s="122" t="s">
        <v>1026</v>
      </c>
      <c r="I37" s="304"/>
    </row>
    <row r="38" spans="1:9" ht="15.75" customHeight="1">
      <c r="A38" s="517" t="s">
        <v>725</v>
      </c>
      <c r="B38" s="518"/>
      <c r="C38" s="518"/>
      <c r="D38" s="519"/>
      <c r="E38" s="176">
        <v>130</v>
      </c>
      <c r="F38" s="82">
        <f>F40+F41+F42</f>
        <v>0</v>
      </c>
      <c r="G38" s="82">
        <f>G40+G41+G42</f>
        <v>0</v>
      </c>
      <c r="H38" s="305" t="s">
        <v>260</v>
      </c>
      <c r="I38" s="306"/>
    </row>
    <row r="39" spans="1:9" ht="15.75" customHeight="1">
      <c r="A39" s="552" t="s">
        <v>912</v>
      </c>
      <c r="B39" s="553"/>
      <c r="C39" s="553"/>
      <c r="D39" s="554"/>
      <c r="E39" s="176"/>
      <c r="F39" s="178"/>
      <c r="G39" s="178"/>
      <c r="I39" s="559"/>
    </row>
    <row r="40" spans="1:9" ht="15.75" customHeight="1">
      <c r="A40" s="523" t="s">
        <v>726</v>
      </c>
      <c r="B40" s="524"/>
      <c r="C40" s="524"/>
      <c r="D40" s="525"/>
      <c r="E40" s="179">
        <v>131</v>
      </c>
      <c r="F40" s="78">
        <v>0</v>
      </c>
      <c r="G40" s="78">
        <v>0</v>
      </c>
      <c r="I40" s="560"/>
    </row>
    <row r="41" spans="1:9" ht="15.75" customHeight="1">
      <c r="A41" s="511" t="s">
        <v>727</v>
      </c>
      <c r="B41" s="512"/>
      <c r="C41" s="512"/>
      <c r="D41" s="513"/>
      <c r="E41" s="179">
        <v>132</v>
      </c>
      <c r="F41" s="78">
        <v>0</v>
      </c>
      <c r="G41" s="78">
        <v>0</v>
      </c>
      <c r="I41" s="306"/>
    </row>
    <row r="42" spans="1:9" ht="24" customHeight="1">
      <c r="A42" s="577" t="s">
        <v>728</v>
      </c>
      <c r="B42" s="578"/>
      <c r="C42" s="578"/>
      <c r="D42" s="579"/>
      <c r="E42" s="28">
        <v>133</v>
      </c>
      <c r="F42" s="76">
        <v>0</v>
      </c>
      <c r="G42" s="76">
        <v>0</v>
      </c>
      <c r="I42" s="306"/>
    </row>
    <row r="43" spans="1:9" ht="15.75" customHeight="1">
      <c r="A43" s="508" t="s">
        <v>729</v>
      </c>
      <c r="B43" s="509"/>
      <c r="C43" s="509"/>
      <c r="D43" s="510"/>
      <c r="E43" s="28">
        <v>140</v>
      </c>
      <c r="F43" s="76">
        <v>0</v>
      </c>
      <c r="G43" s="76">
        <v>0</v>
      </c>
      <c r="H43" s="122" t="s">
        <v>1027</v>
      </c>
      <c r="I43" s="306"/>
    </row>
    <row r="44" spans="1:9" ht="15.75" customHeight="1">
      <c r="A44" s="508" t="s">
        <v>730</v>
      </c>
      <c r="B44" s="509"/>
      <c r="C44" s="509"/>
      <c r="D44" s="510"/>
      <c r="E44" s="28">
        <v>150</v>
      </c>
      <c r="F44" s="76">
        <v>0</v>
      </c>
      <c r="G44" s="76">
        <v>0</v>
      </c>
      <c r="H44" s="122" t="s">
        <v>1028</v>
      </c>
      <c r="I44" s="306"/>
    </row>
    <row r="45" spans="1:9" ht="15.75" customHeight="1">
      <c r="A45" s="508" t="s">
        <v>731</v>
      </c>
      <c r="B45" s="509"/>
      <c r="C45" s="509"/>
      <c r="D45" s="510"/>
      <c r="E45" s="179">
        <v>160</v>
      </c>
      <c r="F45" s="78">
        <v>42</v>
      </c>
      <c r="G45" s="78">
        <v>39</v>
      </c>
      <c r="H45" s="122" t="s">
        <v>1029</v>
      </c>
      <c r="I45" s="306"/>
    </row>
    <row r="46" spans="1:9" ht="15.75" customHeight="1">
      <c r="A46" s="508" t="s">
        <v>732</v>
      </c>
      <c r="B46" s="509"/>
      <c r="C46" s="509"/>
      <c r="D46" s="510"/>
      <c r="E46" s="179">
        <v>170</v>
      </c>
      <c r="F46" s="78">
        <v>0</v>
      </c>
      <c r="G46" s="78">
        <v>0</v>
      </c>
      <c r="H46" s="305" t="s">
        <v>261</v>
      </c>
      <c r="I46" s="306"/>
    </row>
    <row r="47" spans="1:9" ht="15.75" customHeight="1">
      <c r="A47" s="508" t="s">
        <v>733</v>
      </c>
      <c r="B47" s="509"/>
      <c r="C47" s="509"/>
      <c r="D47" s="510"/>
      <c r="E47" s="179">
        <v>180</v>
      </c>
      <c r="F47" s="78">
        <v>0</v>
      </c>
      <c r="G47" s="78">
        <v>0</v>
      </c>
      <c r="H47" s="122" t="s">
        <v>1030</v>
      </c>
      <c r="I47" s="306"/>
    </row>
    <row r="48" spans="1:9" ht="15.75" customHeight="1">
      <c r="A48" s="529" t="s">
        <v>944</v>
      </c>
      <c r="B48" s="530"/>
      <c r="C48" s="530"/>
      <c r="D48" s="531"/>
      <c r="E48" s="72">
        <v>190</v>
      </c>
      <c r="F48" s="83">
        <f>SUM(F36,F37,F38,F43,F44,F45,F46,F47)</f>
        <v>3968</v>
      </c>
      <c r="G48" s="83">
        <f>SUM(G36,G37,G38,G43,G44,G45,G46,G47)</f>
        <v>3960</v>
      </c>
      <c r="I48" s="306"/>
    </row>
    <row r="49" spans="1:9" ht="15.75" customHeight="1">
      <c r="A49" s="543" t="s">
        <v>734</v>
      </c>
      <c r="B49" s="544"/>
      <c r="C49" s="544"/>
      <c r="D49" s="545"/>
      <c r="E49" s="72"/>
      <c r="F49" s="180"/>
      <c r="G49" s="180"/>
      <c r="I49" s="306"/>
    </row>
    <row r="50" spans="1:9" ht="15.75" customHeight="1">
      <c r="A50" s="508" t="s">
        <v>735</v>
      </c>
      <c r="B50" s="509"/>
      <c r="C50" s="509"/>
      <c r="D50" s="510"/>
      <c r="E50" s="176">
        <v>210</v>
      </c>
      <c r="F50" s="82">
        <f>F52+F53+F54+F55+F56+F57</f>
        <v>293</v>
      </c>
      <c r="G50" s="82">
        <f>G52+G53+G54+G55+G56+G57</f>
        <v>198</v>
      </c>
      <c r="I50" s="306"/>
    </row>
    <row r="51" spans="1:9" ht="15.75" customHeight="1">
      <c r="A51" s="505" t="s">
        <v>912</v>
      </c>
      <c r="B51" s="506"/>
      <c r="C51" s="506"/>
      <c r="D51" s="507"/>
      <c r="E51" s="181"/>
      <c r="F51" s="178"/>
      <c r="G51" s="178"/>
      <c r="I51" s="306"/>
    </row>
    <row r="52" spans="1:9" ht="15.75" customHeight="1">
      <c r="A52" s="520" t="s">
        <v>736</v>
      </c>
      <c r="B52" s="521"/>
      <c r="C52" s="521"/>
      <c r="D52" s="522"/>
      <c r="E52" s="182">
        <v>211</v>
      </c>
      <c r="F52" s="78">
        <v>293</v>
      </c>
      <c r="G52" s="78">
        <v>198</v>
      </c>
      <c r="H52" s="122" t="s">
        <v>262</v>
      </c>
      <c r="I52" s="306"/>
    </row>
    <row r="53" spans="1:9" ht="15.75" customHeight="1">
      <c r="A53" s="505" t="s">
        <v>945</v>
      </c>
      <c r="B53" s="506"/>
      <c r="C53" s="506"/>
      <c r="D53" s="507"/>
      <c r="E53" s="179">
        <v>212</v>
      </c>
      <c r="F53" s="78">
        <v>0</v>
      </c>
      <c r="G53" s="78">
        <v>0</v>
      </c>
      <c r="H53" s="122" t="s">
        <v>263</v>
      </c>
      <c r="I53" s="306"/>
    </row>
    <row r="54" spans="1:9" ht="15.75" customHeight="1">
      <c r="A54" s="505" t="s">
        <v>737</v>
      </c>
      <c r="B54" s="506"/>
      <c r="C54" s="506"/>
      <c r="D54" s="507"/>
      <c r="E54" s="28">
        <v>213</v>
      </c>
      <c r="F54" s="76">
        <v>0</v>
      </c>
      <c r="G54" s="76">
        <v>0</v>
      </c>
      <c r="H54" s="305" t="s">
        <v>264</v>
      </c>
      <c r="I54" s="306"/>
    </row>
    <row r="55" spans="1:9" ht="15.75" customHeight="1">
      <c r="A55" s="505" t="s">
        <v>738</v>
      </c>
      <c r="B55" s="506"/>
      <c r="C55" s="506"/>
      <c r="D55" s="507"/>
      <c r="E55" s="28">
        <v>214</v>
      </c>
      <c r="F55" s="76">
        <v>0</v>
      </c>
      <c r="G55" s="76">
        <v>0</v>
      </c>
      <c r="H55" s="305" t="s">
        <v>265</v>
      </c>
      <c r="I55" s="306"/>
    </row>
    <row r="56" spans="1:9" ht="15.75" customHeight="1">
      <c r="A56" s="505" t="s">
        <v>946</v>
      </c>
      <c r="B56" s="506"/>
      <c r="C56" s="506"/>
      <c r="D56" s="507"/>
      <c r="E56" s="28">
        <v>215</v>
      </c>
      <c r="F56" s="76">
        <v>0</v>
      </c>
      <c r="G56" s="76">
        <v>0</v>
      </c>
      <c r="H56" s="122" t="s">
        <v>1031</v>
      </c>
      <c r="I56" s="306"/>
    </row>
    <row r="57" spans="1:9" ht="15.75" customHeight="1">
      <c r="A57" s="505" t="s">
        <v>739</v>
      </c>
      <c r="B57" s="506"/>
      <c r="C57" s="506"/>
      <c r="D57" s="507"/>
      <c r="E57" s="28">
        <v>216</v>
      </c>
      <c r="F57" s="76">
        <v>0</v>
      </c>
      <c r="G57" s="76">
        <v>0</v>
      </c>
      <c r="H57" s="122" t="s">
        <v>266</v>
      </c>
      <c r="I57" s="306"/>
    </row>
    <row r="58" spans="1:9" ht="25.5" customHeight="1">
      <c r="A58" s="508" t="s">
        <v>740</v>
      </c>
      <c r="B58" s="509"/>
      <c r="C58" s="509"/>
      <c r="D58" s="510"/>
      <c r="E58" s="28">
        <v>220</v>
      </c>
      <c r="F58" s="76">
        <v>0</v>
      </c>
      <c r="G58" s="76">
        <v>0</v>
      </c>
      <c r="H58" s="122" t="s">
        <v>1032</v>
      </c>
      <c r="I58" s="306"/>
    </row>
    <row r="59" spans="1:9" ht="20.25" customHeight="1">
      <c r="A59" s="514" t="s">
        <v>741</v>
      </c>
      <c r="B59" s="515"/>
      <c r="C59" s="515"/>
      <c r="D59" s="516"/>
      <c r="E59" s="28">
        <v>230</v>
      </c>
      <c r="F59" s="76">
        <v>0</v>
      </c>
      <c r="G59" s="76">
        <v>1</v>
      </c>
      <c r="H59" s="122" t="s">
        <v>1030</v>
      </c>
      <c r="I59" s="306"/>
    </row>
    <row r="60" spans="1:9" ht="34.5" customHeight="1">
      <c r="A60" s="574" t="s">
        <v>742</v>
      </c>
      <c r="B60" s="575"/>
      <c r="C60" s="575"/>
      <c r="D60" s="576"/>
      <c r="E60" s="183">
        <v>240</v>
      </c>
      <c r="F60" s="78">
        <v>0</v>
      </c>
      <c r="G60" s="78">
        <v>0</v>
      </c>
      <c r="H60" s="122" t="s">
        <v>1033</v>
      </c>
      <c r="I60" s="306"/>
    </row>
    <row r="61" spans="1:9" ht="15.75" customHeight="1">
      <c r="A61" s="532" t="s">
        <v>743</v>
      </c>
      <c r="B61" s="533"/>
      <c r="C61" s="533"/>
      <c r="D61" s="534"/>
      <c r="E61" s="176">
        <v>250</v>
      </c>
      <c r="F61" s="77">
        <v>31</v>
      </c>
      <c r="G61" s="77">
        <v>114</v>
      </c>
      <c r="H61" s="305" t="s">
        <v>267</v>
      </c>
      <c r="I61" s="306"/>
    </row>
    <row r="62" spans="1:9" ht="15.75" customHeight="1">
      <c r="A62" s="508" t="s">
        <v>744</v>
      </c>
      <c r="B62" s="509"/>
      <c r="C62" s="509"/>
      <c r="D62" s="510"/>
      <c r="E62" s="28">
        <v>260</v>
      </c>
      <c r="F62" s="76">
        <v>0</v>
      </c>
      <c r="G62" s="76">
        <v>374</v>
      </c>
      <c r="H62" s="122" t="s">
        <v>30</v>
      </c>
      <c r="I62" s="306"/>
    </row>
    <row r="63" spans="1:9" ht="15.75" customHeight="1">
      <c r="A63" s="508" t="s">
        <v>745</v>
      </c>
      <c r="B63" s="509"/>
      <c r="C63" s="509"/>
      <c r="D63" s="510"/>
      <c r="E63" s="28">
        <v>270</v>
      </c>
      <c r="F63" s="76">
        <v>1186</v>
      </c>
      <c r="G63" s="76">
        <v>975</v>
      </c>
      <c r="H63" s="305" t="s">
        <v>237</v>
      </c>
      <c r="I63" s="306"/>
    </row>
    <row r="64" spans="1:9" ht="15.75" customHeight="1">
      <c r="A64" s="508" t="s">
        <v>746</v>
      </c>
      <c r="B64" s="509"/>
      <c r="C64" s="509"/>
      <c r="D64" s="510"/>
      <c r="E64" s="28">
        <v>280</v>
      </c>
      <c r="F64" s="76">
        <v>0</v>
      </c>
      <c r="G64" s="76">
        <v>0</v>
      </c>
      <c r="H64" s="122" t="s">
        <v>1034</v>
      </c>
      <c r="I64" s="306"/>
    </row>
    <row r="65" spans="1:9" ht="15.75" customHeight="1">
      <c r="A65" s="529" t="s">
        <v>948</v>
      </c>
      <c r="B65" s="530"/>
      <c r="C65" s="530"/>
      <c r="D65" s="531"/>
      <c r="E65" s="72">
        <v>290</v>
      </c>
      <c r="F65" s="83">
        <f>SUM(F50,F58,F59,F60,F61,F62,F63,F64)</f>
        <v>1510</v>
      </c>
      <c r="G65" s="83">
        <f>SUM(G50,G58,G59,G60,G61,G62,G63,G64)</f>
        <v>1662</v>
      </c>
      <c r="I65" s="306"/>
    </row>
    <row r="66" spans="1:9" ht="15.75" customHeight="1">
      <c r="A66" s="535" t="s">
        <v>747</v>
      </c>
      <c r="B66" s="536"/>
      <c r="C66" s="536"/>
      <c r="D66" s="537"/>
      <c r="E66" s="72">
        <v>300</v>
      </c>
      <c r="F66" s="83">
        <f>F48+F65</f>
        <v>5478</v>
      </c>
      <c r="G66" s="83">
        <f>G48+G65</f>
        <v>5622</v>
      </c>
      <c r="H66" s="300" t="s">
        <v>115</v>
      </c>
      <c r="I66" s="306"/>
    </row>
    <row r="67" spans="1:14" ht="44.25" customHeight="1">
      <c r="A67" s="538" t="s">
        <v>1019</v>
      </c>
      <c r="B67" s="539"/>
      <c r="C67" s="539"/>
      <c r="D67" s="540"/>
      <c r="E67" s="24" t="s">
        <v>942</v>
      </c>
      <c r="F67" s="172">
        <f>$F$33</f>
        <v>44196</v>
      </c>
      <c r="G67" s="172">
        <f>$G$33</f>
        <v>43830</v>
      </c>
      <c r="H67" s="541" t="s">
        <v>116</v>
      </c>
      <c r="I67" s="542"/>
      <c r="J67" s="542"/>
      <c r="K67" s="542"/>
      <c r="L67" s="542"/>
      <c r="M67" s="542"/>
      <c r="N67" s="542"/>
    </row>
    <row r="68" spans="1:8" ht="15.75" customHeight="1">
      <c r="A68" s="546">
        <v>1</v>
      </c>
      <c r="B68" s="547"/>
      <c r="C68" s="547"/>
      <c r="D68" s="548"/>
      <c r="E68" s="72">
        <v>2</v>
      </c>
      <c r="F68" s="72">
        <v>3</v>
      </c>
      <c r="G68" s="72">
        <v>4</v>
      </c>
      <c r="H68" s="126"/>
    </row>
    <row r="69" spans="1:9" ht="15.75" customHeight="1">
      <c r="A69" s="526" t="s">
        <v>748</v>
      </c>
      <c r="B69" s="527"/>
      <c r="C69" s="527"/>
      <c r="D69" s="528"/>
      <c r="E69" s="28"/>
      <c r="F69" s="184"/>
      <c r="G69" s="184"/>
      <c r="I69" s="306"/>
    </row>
    <row r="70" spans="1:9" ht="15.75" customHeight="1">
      <c r="A70" s="508" t="s">
        <v>749</v>
      </c>
      <c r="B70" s="509"/>
      <c r="C70" s="509"/>
      <c r="D70" s="510"/>
      <c r="E70" s="28">
        <v>410</v>
      </c>
      <c r="F70" s="76">
        <v>1512</v>
      </c>
      <c r="G70" s="76">
        <v>1512</v>
      </c>
      <c r="H70" s="122" t="s">
        <v>1035</v>
      </c>
      <c r="I70" s="306"/>
    </row>
    <row r="71" spans="1:12" ht="15.75" customHeight="1">
      <c r="A71" s="508" t="s">
        <v>751</v>
      </c>
      <c r="B71" s="509"/>
      <c r="C71" s="509"/>
      <c r="D71" s="510"/>
      <c r="E71" s="185" t="s">
        <v>50</v>
      </c>
      <c r="F71" s="161">
        <v>0</v>
      </c>
      <c r="G71" s="161">
        <v>0</v>
      </c>
      <c r="H71" s="305" t="s">
        <v>238</v>
      </c>
      <c r="I71" s="306"/>
      <c r="J71" s="307"/>
      <c r="K71" s="307"/>
      <c r="L71" s="307"/>
    </row>
    <row r="72" spans="1:12" ht="15.75" customHeight="1">
      <c r="A72" s="514" t="s">
        <v>752</v>
      </c>
      <c r="B72" s="515"/>
      <c r="C72" s="515"/>
      <c r="D72" s="516"/>
      <c r="E72" s="185" t="s">
        <v>51</v>
      </c>
      <c r="F72" s="161">
        <v>0</v>
      </c>
      <c r="G72" s="161">
        <v>0</v>
      </c>
      <c r="H72" s="122" t="s">
        <v>1036</v>
      </c>
      <c r="I72" s="306"/>
      <c r="J72" s="307"/>
      <c r="K72" s="307"/>
      <c r="L72" s="307"/>
    </row>
    <row r="73" spans="1:9" ht="15.75" customHeight="1">
      <c r="A73" s="532" t="s">
        <v>753</v>
      </c>
      <c r="B73" s="533"/>
      <c r="C73" s="533"/>
      <c r="D73" s="534"/>
      <c r="E73" s="28">
        <v>440</v>
      </c>
      <c r="F73" s="76">
        <v>51</v>
      </c>
      <c r="G73" s="76">
        <v>51</v>
      </c>
      <c r="H73" s="122" t="s">
        <v>1037</v>
      </c>
      <c r="I73" s="306"/>
    </row>
    <row r="74" spans="1:9" ht="15.75" customHeight="1">
      <c r="A74" s="508" t="s">
        <v>754</v>
      </c>
      <c r="B74" s="509"/>
      <c r="C74" s="509"/>
      <c r="D74" s="510"/>
      <c r="E74" s="28">
        <v>450</v>
      </c>
      <c r="F74" s="76">
        <v>4083</v>
      </c>
      <c r="G74" s="76">
        <v>4083</v>
      </c>
      <c r="H74" s="122" t="s">
        <v>1038</v>
      </c>
      <c r="I74" s="306"/>
    </row>
    <row r="75" spans="1:12" ht="15.75" customHeight="1">
      <c r="A75" s="508" t="s">
        <v>755</v>
      </c>
      <c r="B75" s="509"/>
      <c r="C75" s="509"/>
      <c r="D75" s="510"/>
      <c r="E75" s="28">
        <v>460</v>
      </c>
      <c r="F75" s="77">
        <v>-213</v>
      </c>
      <c r="G75" s="77">
        <v>-190</v>
      </c>
      <c r="H75" s="122" t="s">
        <v>1039</v>
      </c>
      <c r="I75" s="306"/>
      <c r="J75" s="308"/>
      <c r="K75" s="308"/>
      <c r="L75" s="308"/>
    </row>
    <row r="76" spans="1:12" ht="15.75" customHeight="1">
      <c r="A76" s="508" t="s">
        <v>756</v>
      </c>
      <c r="B76" s="509"/>
      <c r="C76" s="509"/>
      <c r="D76" s="510"/>
      <c r="E76" s="28">
        <v>470</v>
      </c>
      <c r="F76" s="77"/>
      <c r="G76" s="77">
        <v>0</v>
      </c>
      <c r="H76" s="122" t="s">
        <v>1040</v>
      </c>
      <c r="I76" s="306"/>
      <c r="J76" s="308"/>
      <c r="K76" s="308"/>
      <c r="L76" s="308"/>
    </row>
    <row r="77" spans="1:8" ht="15.75" customHeight="1">
      <c r="A77" s="508" t="s">
        <v>949</v>
      </c>
      <c r="B77" s="509"/>
      <c r="C77" s="509"/>
      <c r="D77" s="510"/>
      <c r="E77" s="28">
        <v>480</v>
      </c>
      <c r="F77" s="76">
        <v>0</v>
      </c>
      <c r="G77" s="76">
        <v>0</v>
      </c>
      <c r="H77" s="122" t="s">
        <v>1041</v>
      </c>
    </row>
    <row r="78" spans="1:7" ht="15.75" customHeight="1">
      <c r="A78" s="535" t="s">
        <v>951</v>
      </c>
      <c r="B78" s="536"/>
      <c r="C78" s="536"/>
      <c r="D78" s="537"/>
      <c r="E78" s="72">
        <v>490</v>
      </c>
      <c r="F78" s="83">
        <f>IF(OR($I$2="I",$I$2="II",$I$2="III",$I$2="IV",AND($J$6&gt;0,$K$6&gt;0)),SUM(F70,F73,F74,F75,F76,F77)-F71-F72,SUM(F70,F73,F74,F75,F76,F77)-F71-F72)</f>
        <v>5433</v>
      </c>
      <c r="G78" s="83">
        <f>IF(OR($I$2="I",$I$2="II",$I$2="III",$I$2="IV",AND($J$6&gt;0,$K$6&gt;0)),SUM(G70,G73,G74,G75,G76,G77)-G71-G72,SUM(G70,G73,G74,G75,G77)-G71-G72)</f>
        <v>5456</v>
      </c>
    </row>
    <row r="79" spans="1:7" ht="15.75" customHeight="1">
      <c r="A79" s="543" t="s">
        <v>952</v>
      </c>
      <c r="B79" s="544"/>
      <c r="C79" s="544"/>
      <c r="D79" s="545"/>
      <c r="E79" s="72"/>
      <c r="F79" s="180"/>
      <c r="G79" s="180"/>
    </row>
    <row r="80" spans="1:8" ht="21.75" customHeight="1">
      <c r="A80" s="508" t="s">
        <v>953</v>
      </c>
      <c r="B80" s="509"/>
      <c r="C80" s="509"/>
      <c r="D80" s="510"/>
      <c r="E80" s="28">
        <v>510</v>
      </c>
      <c r="F80" s="76">
        <v>0</v>
      </c>
      <c r="G80" s="76">
        <v>0</v>
      </c>
      <c r="H80" s="122" t="s">
        <v>268</v>
      </c>
    </row>
    <row r="81" spans="1:8" ht="24" customHeight="1">
      <c r="A81" s="508" t="s">
        <v>757</v>
      </c>
      <c r="B81" s="509"/>
      <c r="C81" s="509"/>
      <c r="D81" s="510"/>
      <c r="E81" s="28">
        <v>520</v>
      </c>
      <c r="F81" s="76">
        <v>0</v>
      </c>
      <c r="G81" s="76">
        <v>0</v>
      </c>
      <c r="H81" s="122" t="s">
        <v>1042</v>
      </c>
    </row>
    <row r="82" spans="1:8" ht="15.75" customHeight="1">
      <c r="A82" s="508" t="s">
        <v>758</v>
      </c>
      <c r="B82" s="509"/>
      <c r="C82" s="509"/>
      <c r="D82" s="510"/>
      <c r="E82" s="28">
        <v>530</v>
      </c>
      <c r="F82" s="76"/>
      <c r="G82" s="76">
        <v>0</v>
      </c>
      <c r="H82" s="122" t="s">
        <v>1043</v>
      </c>
    </row>
    <row r="83" spans="1:8" ht="15.75" customHeight="1">
      <c r="A83" s="508" t="s">
        <v>950</v>
      </c>
      <c r="B83" s="509"/>
      <c r="C83" s="509"/>
      <c r="D83" s="510"/>
      <c r="E83" s="28">
        <v>540</v>
      </c>
      <c r="F83" s="76">
        <v>0</v>
      </c>
      <c r="G83" s="76">
        <v>0</v>
      </c>
      <c r="H83" s="122" t="s">
        <v>1044</v>
      </c>
    </row>
    <row r="84" spans="1:8" ht="15.75" customHeight="1">
      <c r="A84" s="508" t="s">
        <v>759</v>
      </c>
      <c r="B84" s="509"/>
      <c r="C84" s="509"/>
      <c r="D84" s="510"/>
      <c r="E84" s="28">
        <v>550</v>
      </c>
      <c r="F84" s="76">
        <v>0</v>
      </c>
      <c r="G84" s="76">
        <v>0</v>
      </c>
      <c r="H84" s="122" t="s">
        <v>1045</v>
      </c>
    </row>
    <row r="85" spans="1:8" ht="15.75" customHeight="1">
      <c r="A85" s="508" t="s">
        <v>954</v>
      </c>
      <c r="B85" s="509"/>
      <c r="C85" s="509"/>
      <c r="D85" s="510"/>
      <c r="E85" s="28">
        <v>560</v>
      </c>
      <c r="F85" s="76">
        <v>0</v>
      </c>
      <c r="G85" s="76">
        <v>0</v>
      </c>
      <c r="H85" s="122" t="s">
        <v>269</v>
      </c>
    </row>
    <row r="86" spans="1:7" ht="15.75" customHeight="1">
      <c r="A86" s="529" t="s">
        <v>955</v>
      </c>
      <c r="B86" s="530"/>
      <c r="C86" s="530"/>
      <c r="D86" s="531"/>
      <c r="E86" s="72">
        <v>590</v>
      </c>
      <c r="F86" s="83">
        <f>SUM(F80:F85)</f>
        <v>0</v>
      </c>
      <c r="G86" s="83">
        <f>SUM(G80:G85)</f>
        <v>0</v>
      </c>
    </row>
    <row r="87" spans="1:7" ht="15.75" customHeight="1">
      <c r="A87" s="543" t="s">
        <v>956</v>
      </c>
      <c r="B87" s="544"/>
      <c r="C87" s="544"/>
      <c r="D87" s="545"/>
      <c r="E87" s="72"/>
      <c r="F87" s="180"/>
      <c r="G87" s="180"/>
    </row>
    <row r="88" spans="1:8" ht="15.75" customHeight="1">
      <c r="A88" s="508" t="s">
        <v>957</v>
      </c>
      <c r="B88" s="509"/>
      <c r="C88" s="509"/>
      <c r="D88" s="510"/>
      <c r="E88" s="28">
        <v>610</v>
      </c>
      <c r="F88" s="76">
        <v>0</v>
      </c>
      <c r="G88" s="76">
        <v>0</v>
      </c>
      <c r="H88" s="122" t="s">
        <v>270</v>
      </c>
    </row>
    <row r="89" spans="1:8" ht="15.75" customHeight="1">
      <c r="A89" s="508" t="s">
        <v>761</v>
      </c>
      <c r="B89" s="509"/>
      <c r="C89" s="509"/>
      <c r="D89" s="510"/>
      <c r="E89" s="176">
        <v>620</v>
      </c>
      <c r="F89" s="77">
        <v>0</v>
      </c>
      <c r="G89" s="77">
        <v>0</v>
      </c>
      <c r="H89" s="122" t="s">
        <v>268</v>
      </c>
    </row>
    <row r="90" spans="1:7" ht="15.75" customHeight="1">
      <c r="A90" s="508" t="s">
        <v>760</v>
      </c>
      <c r="B90" s="509"/>
      <c r="C90" s="509"/>
      <c r="D90" s="510"/>
      <c r="E90" s="187">
        <v>630</v>
      </c>
      <c r="F90" s="80">
        <f>F92+F93+F94+F95+F96+F97+F98+F99</f>
        <v>45</v>
      </c>
      <c r="G90" s="80">
        <f>G92+G93+G94+G95+G96+G97+G98+G99</f>
        <v>166</v>
      </c>
    </row>
    <row r="91" spans="1:7" ht="15.75" customHeight="1">
      <c r="A91" s="505" t="s">
        <v>912</v>
      </c>
      <c r="B91" s="506"/>
      <c r="C91" s="506"/>
      <c r="D91" s="507"/>
      <c r="E91" s="188"/>
      <c r="F91" s="77">
        <v>0</v>
      </c>
      <c r="G91" s="77">
        <v>0</v>
      </c>
    </row>
    <row r="92" spans="1:8" ht="15.75" customHeight="1">
      <c r="A92" s="520" t="s">
        <v>762</v>
      </c>
      <c r="B92" s="521"/>
      <c r="C92" s="521"/>
      <c r="D92" s="522"/>
      <c r="E92" s="189">
        <v>631</v>
      </c>
      <c r="F92" s="78">
        <v>5</v>
      </c>
      <c r="G92" s="78">
        <v>5</v>
      </c>
      <c r="H92" s="122" t="s">
        <v>1046</v>
      </c>
    </row>
    <row r="93" spans="1:8" ht="15.75" customHeight="1">
      <c r="A93" s="549" t="s">
        <v>763</v>
      </c>
      <c r="B93" s="550"/>
      <c r="C93" s="550"/>
      <c r="D93" s="551"/>
      <c r="E93" s="179">
        <v>632</v>
      </c>
      <c r="F93" s="78">
        <v>29</v>
      </c>
      <c r="G93" s="78">
        <v>117</v>
      </c>
      <c r="H93" s="122" t="s">
        <v>1047</v>
      </c>
    </row>
    <row r="94" spans="1:8" ht="15.75" customHeight="1">
      <c r="A94" s="505" t="s">
        <v>947</v>
      </c>
      <c r="B94" s="506"/>
      <c r="C94" s="506"/>
      <c r="D94" s="507"/>
      <c r="E94" s="28">
        <v>633</v>
      </c>
      <c r="F94" s="76">
        <v>1</v>
      </c>
      <c r="G94" s="76">
        <v>28</v>
      </c>
      <c r="H94" s="122" t="s">
        <v>1048</v>
      </c>
    </row>
    <row r="95" spans="1:8" ht="15.75" customHeight="1">
      <c r="A95" s="505" t="s">
        <v>764</v>
      </c>
      <c r="B95" s="506"/>
      <c r="C95" s="506"/>
      <c r="D95" s="507"/>
      <c r="E95" s="28">
        <v>634</v>
      </c>
      <c r="F95" s="76">
        <v>4</v>
      </c>
      <c r="G95" s="76">
        <v>8</v>
      </c>
      <c r="H95" s="122" t="s">
        <v>1049</v>
      </c>
    </row>
    <row r="96" spans="1:8" ht="15.75" customHeight="1">
      <c r="A96" s="505" t="s">
        <v>765</v>
      </c>
      <c r="B96" s="506"/>
      <c r="C96" s="506"/>
      <c r="D96" s="507"/>
      <c r="E96" s="28">
        <v>635</v>
      </c>
      <c r="F96" s="76">
        <v>6</v>
      </c>
      <c r="G96" s="76">
        <v>8</v>
      </c>
      <c r="H96" s="122" t="s">
        <v>31</v>
      </c>
    </row>
    <row r="97" spans="1:8" ht="15.75" customHeight="1">
      <c r="A97" s="505" t="s">
        <v>766</v>
      </c>
      <c r="B97" s="506"/>
      <c r="C97" s="506"/>
      <c r="D97" s="507"/>
      <c r="E97" s="28">
        <v>636</v>
      </c>
      <c r="F97" s="76">
        <v>0</v>
      </c>
      <c r="G97" s="76">
        <v>0</v>
      </c>
      <c r="H97" s="122" t="s">
        <v>1042</v>
      </c>
    </row>
    <row r="98" spans="1:8" ht="18.75" customHeight="1">
      <c r="A98" s="505" t="s">
        <v>767</v>
      </c>
      <c r="B98" s="506"/>
      <c r="C98" s="506"/>
      <c r="D98" s="507"/>
      <c r="E98" s="28">
        <v>637</v>
      </c>
      <c r="F98" s="76"/>
      <c r="G98" s="76">
        <v>0</v>
      </c>
      <c r="H98" s="305" t="s">
        <v>239</v>
      </c>
    </row>
    <row r="99" spans="1:8" ht="15.75" customHeight="1">
      <c r="A99" s="505" t="s">
        <v>768</v>
      </c>
      <c r="B99" s="506"/>
      <c r="C99" s="506"/>
      <c r="D99" s="507"/>
      <c r="E99" s="28">
        <v>638</v>
      </c>
      <c r="F99" s="76">
        <v>0</v>
      </c>
      <c r="G99" s="76">
        <v>0</v>
      </c>
      <c r="H99" s="305" t="s">
        <v>271</v>
      </c>
    </row>
    <row r="100" spans="1:8" ht="15.75" customHeight="1">
      <c r="A100" s="508" t="s">
        <v>769</v>
      </c>
      <c r="B100" s="509"/>
      <c r="C100" s="509"/>
      <c r="D100" s="510"/>
      <c r="E100" s="28">
        <v>640</v>
      </c>
      <c r="F100" s="76">
        <v>0</v>
      </c>
      <c r="G100" s="76">
        <v>0</v>
      </c>
      <c r="H100" s="122" t="s">
        <v>272</v>
      </c>
    </row>
    <row r="101" spans="1:8" ht="15.75" customHeight="1">
      <c r="A101" s="508" t="s">
        <v>950</v>
      </c>
      <c r="B101" s="509"/>
      <c r="C101" s="509"/>
      <c r="D101" s="510"/>
      <c r="E101" s="28">
        <v>650</v>
      </c>
      <c r="F101" s="76">
        <v>0</v>
      </c>
      <c r="G101" s="76">
        <v>0</v>
      </c>
      <c r="H101" s="122" t="s">
        <v>1044</v>
      </c>
    </row>
    <row r="102" spans="1:8" ht="15.75" customHeight="1">
      <c r="A102" s="508" t="s">
        <v>759</v>
      </c>
      <c r="B102" s="509"/>
      <c r="C102" s="509"/>
      <c r="D102" s="510"/>
      <c r="E102" s="28">
        <v>660</v>
      </c>
      <c r="F102" s="76">
        <v>0</v>
      </c>
      <c r="G102" s="76">
        <v>0</v>
      </c>
      <c r="H102" s="122" t="s">
        <v>1045</v>
      </c>
    </row>
    <row r="103" spans="1:7" ht="15.75" customHeight="1">
      <c r="A103" s="508" t="s">
        <v>958</v>
      </c>
      <c r="B103" s="509"/>
      <c r="C103" s="509"/>
      <c r="D103" s="510"/>
      <c r="E103" s="28">
        <v>670</v>
      </c>
      <c r="F103" s="76">
        <v>0</v>
      </c>
      <c r="G103" s="76">
        <v>0</v>
      </c>
    </row>
    <row r="104" spans="1:7" ht="15.75" customHeight="1">
      <c r="A104" s="529" t="s">
        <v>959</v>
      </c>
      <c r="B104" s="530"/>
      <c r="C104" s="530"/>
      <c r="D104" s="531"/>
      <c r="E104" s="72">
        <v>690</v>
      </c>
      <c r="F104" s="83">
        <f>SUM(F88:F90,F100:F103)</f>
        <v>45</v>
      </c>
      <c r="G104" s="83">
        <f>SUM(G88:G90,G100:G103)</f>
        <v>166</v>
      </c>
    </row>
    <row r="105" spans="1:12" ht="15.75" customHeight="1">
      <c r="A105" s="535" t="s">
        <v>747</v>
      </c>
      <c r="B105" s="536"/>
      <c r="C105" s="536"/>
      <c r="D105" s="537"/>
      <c r="E105" s="72">
        <v>700</v>
      </c>
      <c r="F105" s="83">
        <f>F86+F104+F78</f>
        <v>5478</v>
      </c>
      <c r="G105" s="83">
        <f>G86+G104+G78</f>
        <v>5622</v>
      </c>
      <c r="I105" s="186"/>
      <c r="J105" s="186"/>
      <c r="K105" s="186"/>
      <c r="L105" s="186"/>
    </row>
    <row r="106" spans="1:12" ht="15.75" customHeight="1">
      <c r="A106" s="190"/>
      <c r="B106" s="190"/>
      <c r="C106" s="190"/>
      <c r="D106" s="190"/>
      <c r="E106" s="190"/>
      <c r="F106" s="190"/>
      <c r="G106" s="191"/>
      <c r="H106" s="7"/>
      <c r="I106" s="2"/>
      <c r="J106" s="2"/>
      <c r="K106" s="2"/>
      <c r="L106" s="2"/>
    </row>
    <row r="107" spans="1:12" ht="15.75" customHeight="1">
      <c r="A107" s="192" t="s">
        <v>963</v>
      </c>
      <c r="B107" s="569"/>
      <c r="C107" s="569"/>
      <c r="D107" s="193"/>
      <c r="E107" s="190"/>
      <c r="F107" s="571" t="s">
        <v>1332</v>
      </c>
      <c r="G107" s="571"/>
      <c r="H107" s="7"/>
      <c r="I107" s="2"/>
      <c r="J107" s="2"/>
      <c r="K107" s="2"/>
      <c r="L107" s="2"/>
    </row>
    <row r="108" spans="1:12" ht="15.75" customHeight="1">
      <c r="A108" s="193"/>
      <c r="B108" s="570" t="s">
        <v>962</v>
      </c>
      <c r="C108" s="570"/>
      <c r="D108" s="193"/>
      <c r="E108" s="164"/>
      <c r="F108" s="567" t="s">
        <v>770</v>
      </c>
      <c r="G108" s="568"/>
      <c r="H108" s="7"/>
      <c r="I108" s="2"/>
      <c r="J108" s="2"/>
      <c r="K108" s="2"/>
      <c r="L108" s="2"/>
    </row>
    <row r="109" spans="1:12" ht="15.75" customHeight="1">
      <c r="A109" s="193"/>
      <c r="B109" s="163"/>
      <c r="C109" s="163"/>
      <c r="D109" s="193"/>
      <c r="E109" s="164"/>
      <c r="F109" s="163"/>
      <c r="G109" s="164"/>
      <c r="H109" s="7"/>
      <c r="I109" s="2"/>
      <c r="J109" s="2"/>
      <c r="K109" s="2"/>
      <c r="L109" s="2"/>
    </row>
    <row r="110" spans="1:12" ht="15.75" customHeight="1">
      <c r="A110" s="192" t="s">
        <v>964</v>
      </c>
      <c r="B110" s="569"/>
      <c r="C110" s="569"/>
      <c r="D110" s="193"/>
      <c r="E110" s="190"/>
      <c r="F110" s="571" t="s">
        <v>1333</v>
      </c>
      <c r="G110" s="571"/>
      <c r="H110" s="7"/>
      <c r="I110" s="2"/>
      <c r="J110" s="2"/>
      <c r="K110" s="2"/>
      <c r="L110" s="2"/>
    </row>
    <row r="111" spans="1:12" ht="15.75" customHeight="1">
      <c r="A111" s="193"/>
      <c r="B111" s="570" t="s">
        <v>962</v>
      </c>
      <c r="C111" s="570"/>
      <c r="D111" s="193"/>
      <c r="E111" s="194"/>
      <c r="F111" s="567" t="s">
        <v>770</v>
      </c>
      <c r="G111" s="568"/>
      <c r="H111" s="7"/>
      <c r="I111" s="2"/>
      <c r="J111" s="2"/>
      <c r="K111" s="2"/>
      <c r="L111" s="2"/>
    </row>
    <row r="112" spans="1:12" ht="15.75" customHeight="1">
      <c r="A112" s="193"/>
      <c r="B112" s="193"/>
      <c r="C112" s="193"/>
      <c r="D112" s="193"/>
      <c r="E112" s="190"/>
      <c r="F112" s="195"/>
      <c r="G112" s="195"/>
      <c r="H112" s="7"/>
      <c r="I112" s="2"/>
      <c r="J112" s="2"/>
      <c r="K112" s="2"/>
      <c r="L112" s="2"/>
    </row>
    <row r="113" spans="1:12" ht="15.75" customHeight="1">
      <c r="A113" s="580">
        <v>44221</v>
      </c>
      <c r="B113" s="580"/>
      <c r="C113" s="580"/>
      <c r="D113" s="196"/>
      <c r="E113" s="190"/>
      <c r="F113" s="195"/>
      <c r="G113" s="195"/>
      <c r="H113" s="7"/>
      <c r="I113" s="2"/>
      <c r="J113" s="2"/>
      <c r="K113" s="2"/>
      <c r="L113" s="2"/>
    </row>
    <row r="114" spans="5:8" s="186" customFormat="1" ht="17.25" customHeight="1">
      <c r="E114" s="475"/>
      <c r="F114" s="475"/>
      <c r="G114" s="200"/>
      <c r="H114" s="201"/>
    </row>
    <row r="115" spans="1:8" s="186" customFormat="1" ht="11.25" customHeight="1" hidden="1">
      <c r="A115" s="200">
        <v>1</v>
      </c>
      <c r="B115" s="200" t="s">
        <v>60</v>
      </c>
      <c r="C115" s="200"/>
      <c r="D115" s="200"/>
      <c r="E115" s="200"/>
      <c r="F115" s="200"/>
      <c r="G115" s="200"/>
      <c r="H115" s="201"/>
    </row>
    <row r="116" spans="1:8" s="186" customFormat="1" ht="11.25" customHeight="1" hidden="1">
      <c r="A116" s="200">
        <v>2</v>
      </c>
      <c r="B116" s="200" t="s">
        <v>61</v>
      </c>
      <c r="C116" s="200"/>
      <c r="D116" s="200"/>
      <c r="E116" s="202" t="s">
        <v>55</v>
      </c>
      <c r="F116" s="203">
        <f>DATE(I3,1,1)</f>
        <v>43831</v>
      </c>
      <c r="G116" s="203">
        <f>DATE(I3,3,31)</f>
        <v>43921</v>
      </c>
      <c r="H116" s="201"/>
    </row>
    <row r="117" spans="1:8" s="186" customFormat="1" ht="11.25" customHeight="1" hidden="1">
      <c r="A117" s="200">
        <v>3</v>
      </c>
      <c r="B117" s="200" t="s">
        <v>71</v>
      </c>
      <c r="C117" s="200"/>
      <c r="D117" s="200"/>
      <c r="E117" s="166" t="s">
        <v>56</v>
      </c>
      <c r="F117" s="203">
        <f>DATE(I3,1,1)</f>
        <v>43831</v>
      </c>
      <c r="G117" s="203">
        <f>DATE(I3,6,30)</f>
        <v>44012</v>
      </c>
      <c r="H117" s="201"/>
    </row>
    <row r="118" spans="1:8" s="186" customFormat="1" ht="11.25" customHeight="1" hidden="1">
      <c r="A118" s="200">
        <v>4</v>
      </c>
      <c r="B118" s="200" t="s">
        <v>62</v>
      </c>
      <c r="C118" s="200"/>
      <c r="D118" s="200"/>
      <c r="E118" s="166" t="s">
        <v>57</v>
      </c>
      <c r="F118" s="203">
        <f>DATE(I3,1,1)</f>
        <v>43831</v>
      </c>
      <c r="G118" s="204">
        <f>DATE(I3,9,30)</f>
        <v>44104</v>
      </c>
      <c r="H118" s="201"/>
    </row>
    <row r="119" spans="1:8" s="186" customFormat="1" ht="11.25" customHeight="1" hidden="1">
      <c r="A119" s="200">
        <v>5</v>
      </c>
      <c r="B119" s="200" t="s">
        <v>63</v>
      </c>
      <c r="C119" s="200"/>
      <c r="D119" s="200"/>
      <c r="E119" s="166" t="s">
        <v>58</v>
      </c>
      <c r="F119" s="203">
        <f>DATE(I3,1,1)</f>
        <v>43831</v>
      </c>
      <c r="G119" s="204">
        <f>DATE(I3,12,31)</f>
        <v>44196</v>
      </c>
      <c r="H119" s="201"/>
    </row>
    <row r="120" spans="1:8" s="186" customFormat="1" ht="11.25" customHeight="1" hidden="1">
      <c r="A120" s="200">
        <v>6</v>
      </c>
      <c r="B120" s="200" t="s">
        <v>64</v>
      </c>
      <c r="C120" s="200"/>
      <c r="D120" s="200"/>
      <c r="E120" s="166">
        <v>2016</v>
      </c>
      <c r="F120" s="203">
        <f>DATE(E120,1,1)</f>
        <v>42370</v>
      </c>
      <c r="G120" s="204">
        <f>DATE(E120,12,31)</f>
        <v>42735</v>
      </c>
      <c r="H120" s="201"/>
    </row>
    <row r="121" spans="1:8" s="186" customFormat="1" ht="11.25" customHeight="1" hidden="1">
      <c r="A121" s="200">
        <v>7</v>
      </c>
      <c r="B121" s="200" t="s">
        <v>65</v>
      </c>
      <c r="C121" s="200"/>
      <c r="D121" s="200"/>
      <c r="E121" s="166">
        <v>2017</v>
      </c>
      <c r="F121" s="203">
        <f>DATE(E121,1,1)</f>
        <v>42736</v>
      </c>
      <c r="G121" s="204">
        <f>DATE(E121,12,31)</f>
        <v>43100</v>
      </c>
      <c r="H121" s="201"/>
    </row>
    <row r="122" spans="1:8" s="186" customFormat="1" ht="11.25" customHeight="1" hidden="1">
      <c r="A122" s="200">
        <v>8</v>
      </c>
      <c r="B122" s="200" t="s">
        <v>66</v>
      </c>
      <c r="C122" s="200"/>
      <c r="D122" s="200"/>
      <c r="E122" s="166">
        <v>2018</v>
      </c>
      <c r="F122" s="203">
        <f>DATE(E122,1,1)</f>
        <v>43101</v>
      </c>
      <c r="G122" s="204">
        <f>DATE(E122,12,31)</f>
        <v>43465</v>
      </c>
      <c r="H122" s="201"/>
    </row>
    <row r="123" spans="1:8" s="186" customFormat="1" ht="11.25" customHeight="1" hidden="1">
      <c r="A123" s="186">
        <v>9</v>
      </c>
      <c r="B123" s="186" t="s">
        <v>67</v>
      </c>
      <c r="E123" s="166">
        <v>2019</v>
      </c>
      <c r="F123" s="203">
        <f>DATE(E123,1,1)</f>
        <v>43466</v>
      </c>
      <c r="G123" s="204">
        <f>DATE(E123,12,31)</f>
        <v>43830</v>
      </c>
      <c r="H123" s="201"/>
    </row>
    <row r="124" spans="1:8" s="186" customFormat="1" ht="11.25" customHeight="1" hidden="1">
      <c r="A124" s="186">
        <v>10</v>
      </c>
      <c r="B124" s="186" t="s">
        <v>68</v>
      </c>
      <c r="E124" s="166">
        <v>2020</v>
      </c>
      <c r="F124" s="203">
        <f>DATE(E124,1,1)</f>
        <v>43831</v>
      </c>
      <c r="G124" s="204">
        <f>DATE(E124,12,31)</f>
        <v>44196</v>
      </c>
      <c r="H124" s="201"/>
    </row>
    <row r="125" spans="1:8" s="186" customFormat="1" ht="11.25" customHeight="1" hidden="1">
      <c r="A125" s="186">
        <v>11</v>
      </c>
      <c r="B125" s="186" t="s">
        <v>69</v>
      </c>
      <c r="E125" s="166"/>
      <c r="F125" s="203"/>
      <c r="G125" s="204"/>
      <c r="H125" s="201"/>
    </row>
    <row r="126" spans="1:8" s="186" customFormat="1" ht="11.25" customHeight="1" hidden="1">
      <c r="A126" s="186">
        <v>12</v>
      </c>
      <c r="B126" s="186" t="s">
        <v>70</v>
      </c>
      <c r="H126" s="201"/>
    </row>
    <row r="127" s="186" customFormat="1" ht="11.25" customHeight="1" hidden="1">
      <c r="H127" s="201"/>
    </row>
    <row r="128" s="186" customFormat="1" ht="11.25" customHeight="1" hidden="1">
      <c r="H128" s="201"/>
    </row>
    <row r="129" s="186" customFormat="1" ht="11.25" customHeight="1" hidden="1">
      <c r="H129" s="201"/>
    </row>
    <row r="130" s="199" customFormat="1" ht="11.25" customHeight="1" hidden="1">
      <c r="H130" s="198"/>
    </row>
  </sheetData>
  <sheetProtection formatCells="0" formatColumns="0" formatRows="0" insertColumns="0" insertRows="0" insertHyperlinks="0" deleteColumns="0" deleteRows="0" sort="0" autoFilter="0" pivotTables="0"/>
  <mergeCells count="119">
    <mergeCell ref="A113:C113"/>
    <mergeCell ref="A53:D53"/>
    <mergeCell ref="A92:D92"/>
    <mergeCell ref="A76:D76"/>
    <mergeCell ref="B111:C111"/>
    <mergeCell ref="A90:D90"/>
    <mergeCell ref="A98:D98"/>
    <mergeCell ref="A95:D95"/>
    <mergeCell ref="A94:D94"/>
    <mergeCell ref="A74:D74"/>
    <mergeCell ref="A42:D42"/>
    <mergeCell ref="A57:D57"/>
    <mergeCell ref="A65:D65"/>
    <mergeCell ref="A58:D58"/>
    <mergeCell ref="A55:D55"/>
    <mergeCell ref="A49:D49"/>
    <mergeCell ref="A44:D44"/>
    <mergeCell ref="A48:D48"/>
    <mergeCell ref="A47:D47"/>
    <mergeCell ref="A59:D59"/>
    <mergeCell ref="F110:G110"/>
    <mergeCell ref="A18:G18"/>
    <mergeCell ref="C19:F19"/>
    <mergeCell ref="A21:C21"/>
    <mergeCell ref="D21:G21"/>
    <mergeCell ref="A25:C25"/>
    <mergeCell ref="D25:G25"/>
    <mergeCell ref="A56:D56"/>
    <mergeCell ref="A81:D81"/>
    <mergeCell ref="A60:D60"/>
    <mergeCell ref="F111:G111"/>
    <mergeCell ref="F108:G108"/>
    <mergeCell ref="A102:D102"/>
    <mergeCell ref="A103:D103"/>
    <mergeCell ref="A104:D104"/>
    <mergeCell ref="A105:D105"/>
    <mergeCell ref="B107:C107"/>
    <mergeCell ref="B108:C108"/>
    <mergeCell ref="B110:C110"/>
    <mergeCell ref="F107:G107"/>
    <mergeCell ref="A39:D39"/>
    <mergeCell ref="J26:J27"/>
    <mergeCell ref="K26:K27"/>
    <mergeCell ref="A36:D36"/>
    <mergeCell ref="A34:D34"/>
    <mergeCell ref="I39:I40"/>
    <mergeCell ref="H33:J35"/>
    <mergeCell ref="A33:D33"/>
    <mergeCell ref="A35:D35"/>
    <mergeCell ref="C30:D30"/>
    <mergeCell ref="A91:D91"/>
    <mergeCell ref="A64:D64"/>
    <mergeCell ref="A71:D71"/>
    <mergeCell ref="A73:D73"/>
    <mergeCell ref="A77:D77"/>
    <mergeCell ref="A97:D97"/>
    <mergeCell ref="A93:D93"/>
    <mergeCell ref="A96:D96"/>
    <mergeCell ref="A89:D89"/>
    <mergeCell ref="A88:D88"/>
    <mergeCell ref="H67:N67"/>
    <mergeCell ref="A87:D87"/>
    <mergeCell ref="A83:D83"/>
    <mergeCell ref="A84:D84"/>
    <mergeCell ref="A85:D85"/>
    <mergeCell ref="A68:D68"/>
    <mergeCell ref="A72:D72"/>
    <mergeCell ref="A79:D79"/>
    <mergeCell ref="A80:D80"/>
    <mergeCell ref="A100:D100"/>
    <mergeCell ref="A101:D101"/>
    <mergeCell ref="A99:D99"/>
    <mergeCell ref="A61:D61"/>
    <mergeCell ref="A66:D66"/>
    <mergeCell ref="A63:D63"/>
    <mergeCell ref="A82:D82"/>
    <mergeCell ref="A75:D75"/>
    <mergeCell ref="A78:D78"/>
    <mergeCell ref="A67:D67"/>
    <mergeCell ref="A50:D50"/>
    <mergeCell ref="A69:D69"/>
    <mergeCell ref="A70:D70"/>
    <mergeCell ref="A86:D86"/>
    <mergeCell ref="A51:D51"/>
    <mergeCell ref="A62:D62"/>
    <mergeCell ref="K2:K3"/>
    <mergeCell ref="A54:D54"/>
    <mergeCell ref="A46:D46"/>
    <mergeCell ref="A41:D41"/>
    <mergeCell ref="A37:D37"/>
    <mergeCell ref="A38:D38"/>
    <mergeCell ref="A52:D52"/>
    <mergeCell ref="A43:D43"/>
    <mergeCell ref="A45:D45"/>
    <mergeCell ref="A40:D40"/>
    <mergeCell ref="A2:H2"/>
    <mergeCell ref="A3:H3"/>
    <mergeCell ref="A4:G6"/>
    <mergeCell ref="J2:J3"/>
    <mergeCell ref="H6:I6"/>
    <mergeCell ref="H5:I5"/>
    <mergeCell ref="E14:G14"/>
    <mergeCell ref="A27:C27"/>
    <mergeCell ref="D27:G27"/>
    <mergeCell ref="A24:C24"/>
    <mergeCell ref="D24:G24"/>
    <mergeCell ref="F15:G15"/>
    <mergeCell ref="A22:C22"/>
    <mergeCell ref="D22:G22"/>
    <mergeCell ref="C31:D31"/>
    <mergeCell ref="A26:C26"/>
    <mergeCell ref="D26:G26"/>
    <mergeCell ref="F16:G17"/>
    <mergeCell ref="E29:F29"/>
    <mergeCell ref="E30:F30"/>
    <mergeCell ref="E31:F31"/>
    <mergeCell ref="A23:C23"/>
    <mergeCell ref="D23:G23"/>
    <mergeCell ref="C29:D29"/>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45" operator="equal" stopIfTrue="1">
      <formula>$J$6</formula>
    </cfRule>
  </conditionalFormatting>
  <conditionalFormatting sqref="K5">
    <cfRule type="cellIs" priority="9" dxfId="45" operator="equal" stopIfTrue="1">
      <formula>$K$6</formula>
    </cfRule>
  </conditionalFormatting>
  <conditionalFormatting sqref="J29">
    <cfRule type="cellIs" priority="18" dxfId="45" operator="equal" stopIfTrue="1">
      <formula>$J$66</formula>
    </cfRule>
  </conditionalFormatting>
  <conditionalFormatting sqref="K29">
    <cfRule type="cellIs" priority="19" dxfId="45"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3"/>
  <headerFooter alignWithMargins="0">
    <oddHeader>&amp;R&amp;"Times New Roman,обычный"&amp;7Подготовлено с использованием системы "КонсультантПлюс"</oddHeader>
  </headerFooter>
  <rowBreaks count="1" manualBreakCount="1">
    <brk id="66" max="6" man="1"/>
  </rowBreaks>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9"/>
  <sheetViews>
    <sheetView zoomScaleSheetLayoutView="100" zoomScalePageLayoutView="0" workbookViewId="0" topLeftCell="A1">
      <selection activeCell="G55" sqref="G55:J55"/>
    </sheetView>
  </sheetViews>
  <sheetFormatPr defaultColWidth="9.00390625" defaultRowHeight="11.25" customHeight="1"/>
  <cols>
    <col min="1" max="1" width="15.375" style="126" customWidth="1"/>
    <col min="2" max="3" width="8.375" style="126" customWidth="1"/>
    <col min="4" max="4" width="6.375" style="126" customWidth="1"/>
    <col min="5" max="5" width="2.625" style="126" customWidth="1"/>
    <col min="6" max="6" width="7.875" style="126" customWidth="1"/>
    <col min="7" max="7" width="2.75390625" style="126" customWidth="1"/>
    <col min="8" max="8" width="7.00390625" style="126" customWidth="1"/>
    <col min="9" max="9" width="2.00390625" style="126" customWidth="1"/>
    <col min="10" max="10" width="7.625" style="126" customWidth="1"/>
    <col min="11" max="11" width="5.25390625" style="126" customWidth="1"/>
    <col min="12" max="12" width="6.75390625" style="126" customWidth="1"/>
    <col min="13" max="13" width="1.625" style="126" customWidth="1"/>
    <col min="14" max="14" width="10.625" style="126" customWidth="1"/>
    <col min="15" max="15" width="24.00390625" style="365" customWidth="1"/>
    <col min="16" max="16" width="6.75390625" style="365" customWidth="1"/>
    <col min="17" max="22" width="9.125" style="365" customWidth="1"/>
    <col min="23" max="16384" width="9.125" style="126" customWidth="1"/>
  </cols>
  <sheetData>
    <row r="1" spans="1:22" s="118" customFormat="1" ht="11.25" customHeight="1">
      <c r="A1" s="5"/>
      <c r="B1" s="171"/>
      <c r="C1" s="171"/>
      <c r="D1" s="171"/>
      <c r="E1" s="171"/>
      <c r="F1" s="171"/>
      <c r="G1" s="171"/>
      <c r="H1" s="171"/>
      <c r="I1" s="171"/>
      <c r="J1" s="614" t="s">
        <v>974</v>
      </c>
      <c r="K1" s="614"/>
      <c r="L1" s="614"/>
      <c r="M1" s="614"/>
      <c r="N1" s="614"/>
      <c r="O1" s="363"/>
      <c r="P1" s="363"/>
      <c r="Q1" s="363"/>
      <c r="R1" s="363"/>
      <c r="S1" s="363"/>
      <c r="T1" s="363"/>
      <c r="U1" s="363"/>
      <c r="V1" s="363"/>
    </row>
    <row r="2" spans="1:22" s="118" customFormat="1" ht="32.25" customHeight="1">
      <c r="A2" s="171"/>
      <c r="B2" s="171"/>
      <c r="C2" s="171"/>
      <c r="D2" s="171"/>
      <c r="E2" s="171"/>
      <c r="F2" s="171"/>
      <c r="G2" s="171"/>
      <c r="H2" s="649" t="s">
        <v>443</v>
      </c>
      <c r="I2" s="649"/>
      <c r="J2" s="649"/>
      <c r="K2" s="649"/>
      <c r="L2" s="649"/>
      <c r="M2" s="649"/>
      <c r="N2" s="649"/>
      <c r="O2" s="363"/>
      <c r="P2" s="363"/>
      <c r="Q2" s="363"/>
      <c r="R2" s="363"/>
      <c r="S2" s="363"/>
      <c r="T2" s="363"/>
      <c r="U2" s="363"/>
      <c r="V2" s="363"/>
    </row>
    <row r="3" spans="1:22" s="118" customFormat="1" ht="24" customHeight="1">
      <c r="A3" s="171"/>
      <c r="B3" s="171"/>
      <c r="C3" s="171"/>
      <c r="D3" s="171"/>
      <c r="E3" s="171"/>
      <c r="F3" s="171"/>
      <c r="G3" s="171"/>
      <c r="H3" s="171"/>
      <c r="I3" s="171"/>
      <c r="J3" s="171"/>
      <c r="K3" s="171"/>
      <c r="L3" s="171"/>
      <c r="M3" s="171"/>
      <c r="N3" s="476" t="s">
        <v>442</v>
      </c>
      <c r="O3" s="363"/>
      <c r="P3" s="363"/>
      <c r="Q3" s="363"/>
      <c r="R3" s="363"/>
      <c r="S3" s="363"/>
      <c r="T3" s="363"/>
      <c r="U3" s="363"/>
      <c r="V3" s="363"/>
    </row>
    <row r="4" spans="1:22" s="118" customFormat="1" ht="12.75" customHeight="1">
      <c r="A4" s="615" t="s">
        <v>965</v>
      </c>
      <c r="B4" s="615"/>
      <c r="C4" s="615"/>
      <c r="D4" s="615"/>
      <c r="E4" s="615"/>
      <c r="F4" s="615"/>
      <c r="G4" s="615"/>
      <c r="H4" s="615"/>
      <c r="I4" s="615"/>
      <c r="J4" s="615"/>
      <c r="K4" s="615"/>
      <c r="L4" s="615"/>
      <c r="M4" s="615"/>
      <c r="N4" s="615"/>
      <c r="O4" s="363"/>
      <c r="P4" s="363"/>
      <c r="Q4" s="363"/>
      <c r="R4" s="363"/>
      <c r="S4" s="363"/>
      <c r="T4" s="363"/>
      <c r="U4" s="363"/>
      <c r="V4" s="363"/>
    </row>
    <row r="5" spans="1:22" s="118" customFormat="1" ht="12.75" customHeight="1">
      <c r="A5" s="615" t="s">
        <v>843</v>
      </c>
      <c r="B5" s="615"/>
      <c r="C5" s="615"/>
      <c r="D5" s="615"/>
      <c r="E5" s="615"/>
      <c r="F5" s="615"/>
      <c r="G5" s="615"/>
      <c r="H5" s="615"/>
      <c r="I5" s="615"/>
      <c r="J5" s="615"/>
      <c r="K5" s="615"/>
      <c r="L5" s="615"/>
      <c r="M5" s="615"/>
      <c r="N5" s="615"/>
      <c r="O5" s="363"/>
      <c r="P5" s="363"/>
      <c r="Q5" s="363"/>
      <c r="R5" s="363"/>
      <c r="S5" s="363"/>
      <c r="T5" s="363"/>
      <c r="U5" s="363"/>
      <c r="V5" s="363"/>
    </row>
    <row r="6" spans="1:22" s="118" customFormat="1" ht="15" customHeight="1">
      <c r="A6" s="171"/>
      <c r="B6" s="171"/>
      <c r="C6" s="206" t="s">
        <v>848</v>
      </c>
      <c r="D6" s="159" t="str">
        <f>Баланс!O6</f>
        <v>январь</v>
      </c>
      <c r="E6" s="92" t="s">
        <v>53</v>
      </c>
      <c r="F6" s="158" t="str">
        <f>Баланс!Q6</f>
        <v>декабрь</v>
      </c>
      <c r="G6" s="640">
        <f>Баланс!K5</f>
        <v>44196</v>
      </c>
      <c r="H6" s="640"/>
      <c r="I6" s="207"/>
      <c r="J6" s="207"/>
      <c r="K6" s="207"/>
      <c r="L6" s="208"/>
      <c r="M6" s="208"/>
      <c r="N6" s="171"/>
      <c r="O6" s="363"/>
      <c r="P6" s="363"/>
      <c r="Q6" s="363"/>
      <c r="R6" s="363"/>
      <c r="S6" s="363"/>
      <c r="T6" s="363"/>
      <c r="U6" s="363"/>
      <c r="V6" s="363"/>
    </row>
    <row r="7" spans="1:22" s="118" customFormat="1" ht="9" customHeight="1">
      <c r="A7" s="190"/>
      <c r="B7" s="171"/>
      <c r="C7" s="171"/>
      <c r="D7" s="171"/>
      <c r="E7" s="171"/>
      <c r="F7" s="171"/>
      <c r="G7" s="171"/>
      <c r="H7" s="171"/>
      <c r="I7" s="171"/>
      <c r="J7" s="171"/>
      <c r="K7" s="171"/>
      <c r="L7" s="171"/>
      <c r="M7" s="171"/>
      <c r="N7" s="171"/>
      <c r="O7" s="363"/>
      <c r="P7" s="363"/>
      <c r="Q7" s="363"/>
      <c r="R7" s="363"/>
      <c r="S7" s="363"/>
      <c r="T7" s="363"/>
      <c r="U7" s="363"/>
      <c r="V7" s="363"/>
    </row>
    <row r="8" spans="1:22" s="118" customFormat="1" ht="15" customHeight="1">
      <c r="A8" s="623" t="s">
        <v>975</v>
      </c>
      <c r="B8" s="624"/>
      <c r="C8" s="624"/>
      <c r="D8" s="209"/>
      <c r="E8" s="625" t="str">
        <f>Баланс!$D$21</f>
        <v>ЗАО "Торгово-коммерческий дом ЮНИСПЕКТР"</v>
      </c>
      <c r="F8" s="626"/>
      <c r="G8" s="626"/>
      <c r="H8" s="626"/>
      <c r="I8" s="626"/>
      <c r="J8" s="626"/>
      <c r="K8" s="626"/>
      <c r="L8" s="626"/>
      <c r="M8" s="626"/>
      <c r="N8" s="627"/>
      <c r="O8" s="363"/>
      <c r="P8" s="363"/>
      <c r="Q8" s="363"/>
      <c r="R8" s="363"/>
      <c r="S8" s="363"/>
      <c r="T8" s="363"/>
      <c r="U8" s="363"/>
      <c r="V8" s="363"/>
    </row>
    <row r="9" spans="1:22" s="118" customFormat="1" ht="15" customHeight="1">
      <c r="A9" s="623" t="s">
        <v>966</v>
      </c>
      <c r="B9" s="624"/>
      <c r="C9" s="624"/>
      <c r="D9" s="209"/>
      <c r="E9" s="625">
        <f>Баланс!$D$22</f>
        <v>101085891</v>
      </c>
      <c r="F9" s="626"/>
      <c r="G9" s="626"/>
      <c r="H9" s="626"/>
      <c r="I9" s="626"/>
      <c r="J9" s="626"/>
      <c r="K9" s="626"/>
      <c r="L9" s="626"/>
      <c r="M9" s="626"/>
      <c r="N9" s="627"/>
      <c r="O9" s="363"/>
      <c r="P9" s="363"/>
      <c r="Q9" s="363"/>
      <c r="R9" s="363"/>
      <c r="S9" s="363"/>
      <c r="T9" s="363"/>
      <c r="U9" s="363"/>
      <c r="V9" s="363"/>
    </row>
    <row r="10" spans="1:22" s="118" customFormat="1" ht="15" customHeight="1">
      <c r="A10" s="623" t="s">
        <v>721</v>
      </c>
      <c r="B10" s="624"/>
      <c r="C10" s="624"/>
      <c r="D10" s="209"/>
      <c r="E10" s="625" t="str">
        <f>Баланс!$D$23</f>
        <v>Производство электроэнергии</v>
      </c>
      <c r="F10" s="626"/>
      <c r="G10" s="626"/>
      <c r="H10" s="626"/>
      <c r="I10" s="626"/>
      <c r="J10" s="626"/>
      <c r="K10" s="626"/>
      <c r="L10" s="626"/>
      <c r="M10" s="626"/>
      <c r="N10" s="627"/>
      <c r="O10" s="363"/>
      <c r="P10" s="363"/>
      <c r="Q10" s="363"/>
      <c r="R10" s="363"/>
      <c r="S10" s="363"/>
      <c r="T10" s="363"/>
      <c r="U10" s="363"/>
      <c r="V10" s="363"/>
    </row>
    <row r="11" spans="1:22" s="118" customFormat="1" ht="15" customHeight="1">
      <c r="A11" s="623" t="s">
        <v>967</v>
      </c>
      <c r="B11" s="624"/>
      <c r="C11" s="624"/>
      <c r="D11" s="209"/>
      <c r="E11" s="625" t="str">
        <f>Баланс!$D$24</f>
        <v>Закрытое акционерное общенство</v>
      </c>
      <c r="F11" s="626"/>
      <c r="G11" s="626"/>
      <c r="H11" s="626"/>
      <c r="I11" s="626"/>
      <c r="J11" s="626"/>
      <c r="K11" s="626"/>
      <c r="L11" s="626"/>
      <c r="M11" s="626"/>
      <c r="N11" s="627"/>
      <c r="O11" s="363"/>
      <c r="P11" s="363"/>
      <c r="Q11" s="363"/>
      <c r="R11" s="363"/>
      <c r="S11" s="363"/>
      <c r="T11" s="363"/>
      <c r="U11" s="363"/>
      <c r="V11" s="363"/>
    </row>
    <row r="12" spans="1:22" s="118" customFormat="1" ht="15" customHeight="1">
      <c r="A12" s="623" t="s">
        <v>968</v>
      </c>
      <c r="B12" s="624"/>
      <c r="C12" s="624"/>
      <c r="D12" s="209"/>
      <c r="E12" s="625" t="str">
        <f>Баланс!$D$25</f>
        <v>Юридическое лицо без ведомственной подчиненности</v>
      </c>
      <c r="F12" s="626"/>
      <c r="G12" s="626"/>
      <c r="H12" s="626"/>
      <c r="I12" s="626"/>
      <c r="J12" s="626"/>
      <c r="K12" s="626"/>
      <c r="L12" s="626"/>
      <c r="M12" s="626"/>
      <c r="N12" s="627"/>
      <c r="O12" s="363"/>
      <c r="P12" s="363"/>
      <c r="Q12" s="363"/>
      <c r="R12" s="363"/>
      <c r="S12" s="363"/>
      <c r="T12" s="363"/>
      <c r="U12" s="363"/>
      <c r="V12" s="363"/>
    </row>
    <row r="13" spans="1:22" s="118" customFormat="1" ht="15" customHeight="1">
      <c r="A13" s="623" t="s">
        <v>969</v>
      </c>
      <c r="B13" s="624"/>
      <c r="C13" s="624"/>
      <c r="D13" s="209"/>
      <c r="E13" s="625" t="str">
        <f>Баланс!$D$26</f>
        <v>тыс.руб.</v>
      </c>
      <c r="F13" s="626"/>
      <c r="G13" s="626"/>
      <c r="H13" s="626"/>
      <c r="I13" s="626"/>
      <c r="J13" s="626"/>
      <c r="K13" s="626"/>
      <c r="L13" s="626"/>
      <c r="M13" s="626"/>
      <c r="N13" s="627"/>
      <c r="O13" s="363"/>
      <c r="P13" s="363"/>
      <c r="Q13" s="363"/>
      <c r="R13" s="363"/>
      <c r="S13" s="363"/>
      <c r="T13" s="363"/>
      <c r="U13" s="363"/>
      <c r="V13" s="363"/>
    </row>
    <row r="14" spans="1:22" s="118" customFormat="1" ht="15" customHeight="1">
      <c r="A14" s="623" t="s">
        <v>976</v>
      </c>
      <c r="B14" s="624"/>
      <c r="C14" s="624"/>
      <c r="D14" s="209"/>
      <c r="E14" s="625" t="str">
        <f>Баланс!$D$27</f>
        <v>220131 г.Минск ул.Гамарника, 16А, офис 145</v>
      </c>
      <c r="F14" s="626"/>
      <c r="G14" s="626"/>
      <c r="H14" s="626"/>
      <c r="I14" s="626"/>
      <c r="J14" s="626"/>
      <c r="K14" s="626"/>
      <c r="L14" s="626"/>
      <c r="M14" s="626"/>
      <c r="N14" s="627"/>
      <c r="O14" s="363"/>
      <c r="P14" s="363"/>
      <c r="Q14" s="363"/>
      <c r="R14" s="363"/>
      <c r="S14" s="363"/>
      <c r="T14" s="363"/>
      <c r="U14" s="363"/>
      <c r="V14" s="363"/>
    </row>
    <row r="15" spans="1:22" s="118" customFormat="1" ht="5.25" customHeight="1">
      <c r="A15" s="190"/>
      <c r="B15" s="190"/>
      <c r="C15" s="190"/>
      <c r="D15" s="190"/>
      <c r="E15" s="190"/>
      <c r="F15" s="190"/>
      <c r="G15" s="190"/>
      <c r="H15" s="190"/>
      <c r="I15" s="190"/>
      <c r="J15" s="171"/>
      <c r="K15" s="171"/>
      <c r="L15" s="171"/>
      <c r="M15" s="171"/>
      <c r="N15" s="171"/>
      <c r="O15" s="363"/>
      <c r="P15" s="363"/>
      <c r="Q15" s="363"/>
      <c r="R15" s="363"/>
      <c r="S15" s="363"/>
      <c r="T15" s="363"/>
      <c r="U15" s="363"/>
      <c r="V15" s="363"/>
    </row>
    <row r="16" spans="1:22" s="118" customFormat="1" ht="15" customHeight="1">
      <c r="A16" s="608" t="s">
        <v>994</v>
      </c>
      <c r="B16" s="609"/>
      <c r="C16" s="609"/>
      <c r="D16" s="609"/>
      <c r="E16" s="610"/>
      <c r="F16" s="628" t="s">
        <v>942</v>
      </c>
      <c r="G16" s="106" t="s">
        <v>858</v>
      </c>
      <c r="H16" s="107" t="str">
        <f>D6</f>
        <v>январь</v>
      </c>
      <c r="I16" s="107" t="s">
        <v>53</v>
      </c>
      <c r="J16" s="108" t="str">
        <f>F6</f>
        <v>декабрь</v>
      </c>
      <c r="K16" s="109" t="s">
        <v>72</v>
      </c>
      <c r="L16" s="107" t="str">
        <f>H16</f>
        <v>январь</v>
      </c>
      <c r="M16" s="110" t="s">
        <v>53</v>
      </c>
      <c r="N16" s="108" t="str">
        <f>J16</f>
        <v>декабрь</v>
      </c>
      <c r="O16" s="644" t="s">
        <v>259</v>
      </c>
      <c r="P16" s="645"/>
      <c r="Q16" s="645"/>
      <c r="R16" s="363"/>
      <c r="S16" s="363"/>
      <c r="T16" s="363"/>
      <c r="U16" s="363"/>
      <c r="V16" s="363"/>
    </row>
    <row r="17" spans="1:21" ht="15" customHeight="1">
      <c r="A17" s="611"/>
      <c r="B17" s="612"/>
      <c r="C17" s="612"/>
      <c r="D17" s="612"/>
      <c r="E17" s="613"/>
      <c r="F17" s="629"/>
      <c r="G17" s="635">
        <f>G6</f>
        <v>44196</v>
      </c>
      <c r="H17" s="636"/>
      <c r="I17" s="636"/>
      <c r="J17" s="637"/>
      <c r="K17" s="635">
        <f>DATE(YEAR(G17),MONTH(0),DAY(0))</f>
        <v>43830</v>
      </c>
      <c r="L17" s="636"/>
      <c r="M17" s="636"/>
      <c r="N17" s="637"/>
      <c r="O17" s="644"/>
      <c r="P17" s="645"/>
      <c r="Q17" s="645"/>
      <c r="R17" s="364"/>
      <c r="S17" s="364"/>
      <c r="T17" s="364"/>
      <c r="U17" s="364"/>
    </row>
    <row r="18" spans="1:21" ht="11.25" customHeight="1">
      <c r="A18" s="556">
        <v>1</v>
      </c>
      <c r="B18" s="557"/>
      <c r="C18" s="557"/>
      <c r="D18" s="557"/>
      <c r="E18" s="558"/>
      <c r="F18" s="210">
        <v>2</v>
      </c>
      <c r="G18" s="620">
        <v>3</v>
      </c>
      <c r="H18" s="621"/>
      <c r="I18" s="621"/>
      <c r="J18" s="622"/>
      <c r="K18" s="620">
        <v>4</v>
      </c>
      <c r="L18" s="621"/>
      <c r="M18" s="621"/>
      <c r="N18" s="622"/>
      <c r="O18" s="644"/>
      <c r="P18" s="645"/>
      <c r="Q18" s="645"/>
      <c r="R18" s="364"/>
      <c r="S18" s="364"/>
      <c r="T18" s="364"/>
      <c r="U18" s="364"/>
    </row>
    <row r="19" spans="1:22" s="18" customFormat="1" ht="27" customHeight="1">
      <c r="A19" s="517" t="s">
        <v>844</v>
      </c>
      <c r="B19" s="518"/>
      <c r="C19" s="518"/>
      <c r="D19" s="518"/>
      <c r="E19" s="519"/>
      <c r="F19" s="185" t="s">
        <v>982</v>
      </c>
      <c r="G19" s="593">
        <v>1019</v>
      </c>
      <c r="H19" s="594"/>
      <c r="I19" s="594"/>
      <c r="J19" s="595"/>
      <c r="K19" s="593">
        <v>3309</v>
      </c>
      <c r="L19" s="594"/>
      <c r="M19" s="594"/>
      <c r="N19" s="595"/>
      <c r="O19" s="366" t="s">
        <v>273</v>
      </c>
      <c r="P19" s="367"/>
      <c r="Q19" s="367"/>
      <c r="R19" s="367"/>
      <c r="S19" s="368"/>
      <c r="T19" s="368"/>
      <c r="U19" s="368"/>
      <c r="V19" s="369"/>
    </row>
    <row r="20" spans="1:22" s="18" customFormat="1" ht="27" customHeight="1">
      <c r="A20" s="517" t="s">
        <v>845</v>
      </c>
      <c r="B20" s="518"/>
      <c r="C20" s="518"/>
      <c r="D20" s="518"/>
      <c r="E20" s="519"/>
      <c r="F20" s="185" t="s">
        <v>983</v>
      </c>
      <c r="G20" s="616">
        <v>1001</v>
      </c>
      <c r="H20" s="617"/>
      <c r="I20" s="617"/>
      <c r="J20" s="618"/>
      <c r="K20" s="616">
        <v>3329</v>
      </c>
      <c r="L20" s="617"/>
      <c r="M20" s="617"/>
      <c r="N20" s="618"/>
      <c r="O20" s="366" t="s">
        <v>274</v>
      </c>
      <c r="P20" s="367"/>
      <c r="Q20" s="367"/>
      <c r="R20" s="367"/>
      <c r="S20" s="368"/>
      <c r="T20" s="368"/>
      <c r="U20" s="368"/>
      <c r="V20" s="369"/>
    </row>
    <row r="21" spans="1:22" s="18" customFormat="1" ht="15" customHeight="1">
      <c r="A21" s="514" t="s">
        <v>435</v>
      </c>
      <c r="B21" s="518"/>
      <c r="C21" s="518"/>
      <c r="D21" s="518"/>
      <c r="E21" s="519"/>
      <c r="F21" s="185" t="s">
        <v>984</v>
      </c>
      <c r="G21" s="602">
        <f>G19-G20</f>
        <v>18</v>
      </c>
      <c r="H21" s="603"/>
      <c r="I21" s="603"/>
      <c r="J21" s="604"/>
      <c r="K21" s="602">
        <f>K19-K20</f>
        <v>-20</v>
      </c>
      <c r="L21" s="603"/>
      <c r="M21" s="603"/>
      <c r="N21" s="604"/>
      <c r="O21" s="366"/>
      <c r="P21" s="370"/>
      <c r="Q21" s="370"/>
      <c r="R21" s="370"/>
      <c r="S21" s="371"/>
      <c r="T21" s="368"/>
      <c r="U21" s="368"/>
      <c r="V21" s="369"/>
    </row>
    <row r="22" spans="1:22" s="18" customFormat="1" ht="15" customHeight="1">
      <c r="A22" s="517" t="s">
        <v>970</v>
      </c>
      <c r="B22" s="518"/>
      <c r="C22" s="518"/>
      <c r="D22" s="518"/>
      <c r="E22" s="519"/>
      <c r="F22" s="185" t="s">
        <v>985</v>
      </c>
      <c r="G22" s="616">
        <v>238</v>
      </c>
      <c r="H22" s="617"/>
      <c r="I22" s="617"/>
      <c r="J22" s="618"/>
      <c r="K22" s="616">
        <v>261</v>
      </c>
      <c r="L22" s="617"/>
      <c r="M22" s="617"/>
      <c r="N22" s="618"/>
      <c r="O22" s="366" t="s">
        <v>275</v>
      </c>
      <c r="P22" s="370"/>
      <c r="Q22" s="370"/>
      <c r="R22" s="370"/>
      <c r="S22" s="371"/>
      <c r="T22" s="368"/>
      <c r="U22" s="368"/>
      <c r="V22" s="369"/>
    </row>
    <row r="23" spans="1:22" s="18" customFormat="1" ht="15" customHeight="1">
      <c r="A23" s="517" t="s">
        <v>971</v>
      </c>
      <c r="B23" s="518"/>
      <c r="C23" s="518"/>
      <c r="D23" s="518"/>
      <c r="E23" s="519"/>
      <c r="F23" s="185" t="s">
        <v>986</v>
      </c>
      <c r="G23" s="616">
        <v>0</v>
      </c>
      <c r="H23" s="617"/>
      <c r="I23" s="617"/>
      <c r="J23" s="618"/>
      <c r="K23" s="616">
        <v>0</v>
      </c>
      <c r="L23" s="617"/>
      <c r="M23" s="617"/>
      <c r="N23" s="618"/>
      <c r="O23" s="366" t="s">
        <v>276</v>
      </c>
      <c r="P23" s="370"/>
      <c r="Q23" s="370"/>
      <c r="R23" s="370"/>
      <c r="S23" s="371"/>
      <c r="T23" s="368"/>
      <c r="U23" s="368"/>
      <c r="V23" s="369"/>
    </row>
    <row r="24" spans="1:22" s="18" customFormat="1" ht="27" customHeight="1">
      <c r="A24" s="517" t="s">
        <v>436</v>
      </c>
      <c r="B24" s="518"/>
      <c r="C24" s="518"/>
      <c r="D24" s="518"/>
      <c r="E24" s="519"/>
      <c r="F24" s="185" t="s">
        <v>987</v>
      </c>
      <c r="G24" s="602">
        <f>G21-G22-G23</f>
        <v>-220</v>
      </c>
      <c r="H24" s="603"/>
      <c r="I24" s="603"/>
      <c r="J24" s="604"/>
      <c r="K24" s="602">
        <f>K21-K22-K23</f>
        <v>-281</v>
      </c>
      <c r="L24" s="603"/>
      <c r="M24" s="603"/>
      <c r="N24" s="604"/>
      <c r="O24" s="366"/>
      <c r="P24" s="372"/>
      <c r="Q24" s="372"/>
      <c r="R24" s="372"/>
      <c r="S24" s="371"/>
      <c r="T24" s="368"/>
      <c r="U24" s="368"/>
      <c r="V24" s="369"/>
    </row>
    <row r="25" spans="1:22" s="18" customFormat="1" ht="15" customHeight="1">
      <c r="A25" s="517" t="s">
        <v>771</v>
      </c>
      <c r="B25" s="518"/>
      <c r="C25" s="518"/>
      <c r="D25" s="518"/>
      <c r="E25" s="519"/>
      <c r="F25" s="185" t="s">
        <v>988</v>
      </c>
      <c r="G25" s="593">
        <v>22</v>
      </c>
      <c r="H25" s="594"/>
      <c r="I25" s="594"/>
      <c r="J25" s="595"/>
      <c r="K25" s="593">
        <v>17</v>
      </c>
      <c r="L25" s="594"/>
      <c r="M25" s="594"/>
      <c r="N25" s="595"/>
      <c r="O25" s="373" t="s">
        <v>32</v>
      </c>
      <c r="P25" s="370"/>
      <c r="Q25" s="370"/>
      <c r="R25" s="370"/>
      <c r="S25" s="371"/>
      <c r="T25" s="368"/>
      <c r="U25" s="368"/>
      <c r="V25" s="369"/>
    </row>
    <row r="26" spans="1:22" s="18" customFormat="1" ht="15" customHeight="1">
      <c r="A26" s="517" t="s">
        <v>772</v>
      </c>
      <c r="B26" s="518"/>
      <c r="C26" s="518"/>
      <c r="D26" s="518"/>
      <c r="E26" s="519"/>
      <c r="F26" s="185" t="s">
        <v>989</v>
      </c>
      <c r="G26" s="616">
        <v>39</v>
      </c>
      <c r="H26" s="617"/>
      <c r="I26" s="617"/>
      <c r="J26" s="618"/>
      <c r="K26" s="616">
        <v>24</v>
      </c>
      <c r="L26" s="617"/>
      <c r="M26" s="617"/>
      <c r="N26" s="618"/>
      <c r="O26" s="366" t="s">
        <v>110</v>
      </c>
      <c r="P26" s="370"/>
      <c r="Q26" s="370"/>
      <c r="R26" s="370"/>
      <c r="S26" s="371"/>
      <c r="T26" s="368"/>
      <c r="U26" s="368"/>
      <c r="V26" s="369"/>
    </row>
    <row r="27" spans="1:22" s="18" customFormat="1" ht="19.5" customHeight="1">
      <c r="A27" s="514" t="s">
        <v>437</v>
      </c>
      <c r="B27" s="518"/>
      <c r="C27" s="518"/>
      <c r="D27" s="518"/>
      <c r="E27" s="519"/>
      <c r="F27" s="185" t="s">
        <v>990</v>
      </c>
      <c r="G27" s="602">
        <f>G24+G25-G26</f>
        <v>-237</v>
      </c>
      <c r="H27" s="603"/>
      <c r="I27" s="603"/>
      <c r="J27" s="604"/>
      <c r="K27" s="602">
        <f>K24+K25-K26</f>
        <v>-288</v>
      </c>
      <c r="L27" s="603"/>
      <c r="M27" s="603"/>
      <c r="N27" s="604"/>
      <c r="O27" s="366"/>
      <c r="P27" s="372"/>
      <c r="Q27" s="372"/>
      <c r="R27" s="372"/>
      <c r="S27" s="371"/>
      <c r="T27" s="368"/>
      <c r="U27" s="368"/>
      <c r="V27" s="369"/>
    </row>
    <row r="28" spans="1:22" s="18" customFormat="1" ht="15" customHeight="1">
      <c r="A28" s="517" t="s">
        <v>773</v>
      </c>
      <c r="B28" s="518"/>
      <c r="C28" s="518"/>
      <c r="D28" s="518"/>
      <c r="E28" s="519"/>
      <c r="F28" s="185">
        <v>100</v>
      </c>
      <c r="G28" s="602">
        <f>G30+G31+G32+G33</f>
        <v>38</v>
      </c>
      <c r="H28" s="603"/>
      <c r="I28" s="603"/>
      <c r="J28" s="604"/>
      <c r="K28" s="602">
        <f>K30+K31+K32+K33</f>
        <v>74</v>
      </c>
      <c r="L28" s="603"/>
      <c r="M28" s="603"/>
      <c r="N28" s="604"/>
      <c r="O28" s="366" t="s">
        <v>277</v>
      </c>
      <c r="P28" s="367"/>
      <c r="Q28" s="367"/>
      <c r="R28" s="367"/>
      <c r="S28" s="368"/>
      <c r="T28" s="368"/>
      <c r="U28" s="368"/>
      <c r="V28" s="369"/>
    </row>
    <row r="29" spans="1:22" s="18" customFormat="1" ht="15" customHeight="1">
      <c r="A29" s="596" t="s">
        <v>943</v>
      </c>
      <c r="B29" s="597"/>
      <c r="C29" s="597"/>
      <c r="D29" s="597"/>
      <c r="E29" s="598"/>
      <c r="F29" s="212"/>
      <c r="G29" s="605"/>
      <c r="H29" s="606"/>
      <c r="I29" s="606"/>
      <c r="J29" s="607"/>
      <c r="K29" s="605"/>
      <c r="L29" s="606"/>
      <c r="M29" s="606"/>
      <c r="N29" s="607"/>
      <c r="O29" s="366"/>
      <c r="P29" s="367"/>
      <c r="Q29" s="367"/>
      <c r="R29" s="367"/>
      <c r="S29" s="368"/>
      <c r="T29" s="368"/>
      <c r="U29" s="368"/>
      <c r="V29" s="369"/>
    </row>
    <row r="30" spans="1:22" s="18" customFormat="1" ht="38.25" customHeight="1">
      <c r="A30" s="599" t="s">
        <v>774</v>
      </c>
      <c r="B30" s="600"/>
      <c r="C30" s="600"/>
      <c r="D30" s="600"/>
      <c r="E30" s="601"/>
      <c r="F30" s="213" t="s">
        <v>847</v>
      </c>
      <c r="G30" s="590">
        <v>0</v>
      </c>
      <c r="H30" s="591"/>
      <c r="I30" s="591"/>
      <c r="J30" s="592"/>
      <c r="K30" s="590"/>
      <c r="L30" s="591"/>
      <c r="M30" s="591"/>
      <c r="N30" s="592"/>
      <c r="O30" s="366"/>
      <c r="P30" s="367"/>
      <c r="Q30" s="367"/>
      <c r="R30" s="367"/>
      <c r="S30" s="368"/>
      <c r="T30" s="368"/>
      <c r="U30" s="368"/>
      <c r="V30" s="369"/>
    </row>
    <row r="31" spans="1:22" s="18" customFormat="1" ht="27" customHeight="1">
      <c r="A31" s="584" t="s">
        <v>775</v>
      </c>
      <c r="B31" s="585"/>
      <c r="C31" s="585"/>
      <c r="D31" s="585"/>
      <c r="E31" s="586"/>
      <c r="F31" s="185">
        <v>102</v>
      </c>
      <c r="G31" s="593">
        <v>0</v>
      </c>
      <c r="H31" s="594"/>
      <c r="I31" s="594"/>
      <c r="J31" s="595"/>
      <c r="K31" s="593">
        <v>0</v>
      </c>
      <c r="L31" s="594"/>
      <c r="M31" s="594"/>
      <c r="N31" s="595"/>
      <c r="O31" s="366"/>
      <c r="P31" s="367"/>
      <c r="Q31" s="367"/>
      <c r="R31" s="367"/>
      <c r="S31" s="368"/>
      <c r="T31" s="368"/>
      <c r="U31" s="368"/>
      <c r="V31" s="369"/>
    </row>
    <row r="32" spans="1:22" s="18" customFormat="1" ht="15" customHeight="1">
      <c r="A32" s="584" t="s">
        <v>972</v>
      </c>
      <c r="B32" s="585"/>
      <c r="C32" s="585"/>
      <c r="D32" s="585"/>
      <c r="E32" s="586"/>
      <c r="F32" s="185">
        <v>103</v>
      </c>
      <c r="G32" s="593">
        <v>38</v>
      </c>
      <c r="H32" s="594"/>
      <c r="I32" s="594"/>
      <c r="J32" s="595"/>
      <c r="K32" s="593">
        <v>74</v>
      </c>
      <c r="L32" s="594"/>
      <c r="M32" s="594"/>
      <c r="N32" s="595"/>
      <c r="O32" s="366"/>
      <c r="P32" s="367"/>
      <c r="Q32" s="367"/>
      <c r="R32" s="367"/>
      <c r="S32" s="368"/>
      <c r="T32" s="368"/>
      <c r="U32" s="368"/>
      <c r="V32" s="369"/>
    </row>
    <row r="33" spans="1:22" s="18" customFormat="1" ht="17.25" customHeight="1">
      <c r="A33" s="581" t="s">
        <v>777</v>
      </c>
      <c r="B33" s="582"/>
      <c r="C33" s="582"/>
      <c r="D33" s="582"/>
      <c r="E33" s="583"/>
      <c r="F33" s="185">
        <v>104</v>
      </c>
      <c r="G33" s="593">
        <v>0</v>
      </c>
      <c r="H33" s="594"/>
      <c r="I33" s="594"/>
      <c r="J33" s="595"/>
      <c r="K33" s="593">
        <v>0</v>
      </c>
      <c r="L33" s="594"/>
      <c r="M33" s="594"/>
      <c r="N33" s="595"/>
      <c r="O33" s="366"/>
      <c r="P33" s="367"/>
      <c r="Q33" s="367"/>
      <c r="R33" s="367"/>
      <c r="S33" s="368"/>
      <c r="T33" s="368"/>
      <c r="U33" s="368"/>
      <c r="V33" s="369"/>
    </row>
    <row r="34" spans="1:22" s="18" customFormat="1" ht="15" customHeight="1">
      <c r="A34" s="517" t="s">
        <v>778</v>
      </c>
      <c r="B34" s="518"/>
      <c r="C34" s="518"/>
      <c r="D34" s="518"/>
      <c r="E34" s="519"/>
      <c r="F34" s="185">
        <v>110</v>
      </c>
      <c r="G34" s="587">
        <f>G36+G37</f>
        <v>0</v>
      </c>
      <c r="H34" s="588"/>
      <c r="I34" s="588"/>
      <c r="J34" s="589"/>
      <c r="K34" s="587">
        <f>K36+K37</f>
        <v>0</v>
      </c>
      <c r="L34" s="588"/>
      <c r="M34" s="588"/>
      <c r="N34" s="589"/>
      <c r="O34" s="366" t="s">
        <v>278</v>
      </c>
      <c r="P34" s="367"/>
      <c r="Q34" s="367"/>
      <c r="R34" s="367"/>
      <c r="S34" s="368"/>
      <c r="T34" s="368"/>
      <c r="U34" s="368"/>
      <c r="V34" s="369"/>
    </row>
    <row r="35" spans="1:22" s="18" customFormat="1" ht="15" customHeight="1">
      <c r="A35" s="596" t="s">
        <v>912</v>
      </c>
      <c r="B35" s="597"/>
      <c r="C35" s="597"/>
      <c r="D35" s="597"/>
      <c r="E35" s="598"/>
      <c r="F35" s="214"/>
      <c r="G35" s="630"/>
      <c r="H35" s="630"/>
      <c r="I35" s="630"/>
      <c r="J35" s="631"/>
      <c r="K35" s="647"/>
      <c r="L35" s="630"/>
      <c r="M35" s="630"/>
      <c r="N35" s="631"/>
      <c r="O35" s="366"/>
      <c r="P35" s="367"/>
      <c r="Q35" s="367"/>
      <c r="R35" s="367"/>
      <c r="S35" s="368"/>
      <c r="T35" s="368"/>
      <c r="U35" s="368"/>
      <c r="V35" s="369"/>
    </row>
    <row r="36" spans="1:22" s="18" customFormat="1" ht="38.25" customHeight="1">
      <c r="A36" s="599" t="s">
        <v>779</v>
      </c>
      <c r="B36" s="600"/>
      <c r="C36" s="600"/>
      <c r="D36" s="600"/>
      <c r="E36" s="601"/>
      <c r="F36" s="213">
        <v>111</v>
      </c>
      <c r="G36" s="646">
        <v>0</v>
      </c>
      <c r="H36" s="638"/>
      <c r="I36" s="638"/>
      <c r="J36" s="639"/>
      <c r="K36" s="646">
        <v>0</v>
      </c>
      <c r="L36" s="638"/>
      <c r="M36" s="638"/>
      <c r="N36" s="639"/>
      <c r="O36" s="366"/>
      <c r="P36" s="367"/>
      <c r="Q36" s="367"/>
      <c r="R36" s="367"/>
      <c r="S36" s="368"/>
      <c r="T36" s="368"/>
      <c r="U36" s="368"/>
      <c r="V36" s="369"/>
    </row>
    <row r="37" spans="1:22" s="18" customFormat="1" ht="15" customHeight="1">
      <c r="A37" s="581" t="s">
        <v>780</v>
      </c>
      <c r="B37" s="582"/>
      <c r="C37" s="582"/>
      <c r="D37" s="582"/>
      <c r="E37" s="583"/>
      <c r="F37" s="185">
        <v>112</v>
      </c>
      <c r="G37" s="616">
        <v>0</v>
      </c>
      <c r="H37" s="617"/>
      <c r="I37" s="617"/>
      <c r="J37" s="618"/>
      <c r="K37" s="616">
        <v>0</v>
      </c>
      <c r="L37" s="617"/>
      <c r="M37" s="617"/>
      <c r="N37" s="618"/>
      <c r="O37" s="366"/>
      <c r="P37" s="367"/>
      <c r="Q37" s="367"/>
      <c r="R37" s="367"/>
      <c r="S37" s="368"/>
      <c r="T37" s="368"/>
      <c r="U37" s="368"/>
      <c r="V37" s="369"/>
    </row>
    <row r="38" spans="1:22" s="18" customFormat="1" ht="15" customHeight="1">
      <c r="A38" s="517" t="s">
        <v>781</v>
      </c>
      <c r="B38" s="518"/>
      <c r="C38" s="518"/>
      <c r="D38" s="518"/>
      <c r="E38" s="519"/>
      <c r="F38" s="185">
        <v>120</v>
      </c>
      <c r="G38" s="602">
        <f>G40+G41</f>
        <v>314</v>
      </c>
      <c r="H38" s="603"/>
      <c r="I38" s="603"/>
      <c r="J38" s="604"/>
      <c r="K38" s="602">
        <f>K40+K41</f>
        <v>34</v>
      </c>
      <c r="L38" s="603"/>
      <c r="M38" s="603"/>
      <c r="N38" s="604"/>
      <c r="O38" s="366" t="s">
        <v>277</v>
      </c>
      <c r="P38" s="367"/>
      <c r="Q38" s="367"/>
      <c r="R38" s="367"/>
      <c r="S38" s="368"/>
      <c r="T38" s="368"/>
      <c r="U38" s="368"/>
      <c r="V38" s="369"/>
    </row>
    <row r="39" spans="1:22" s="18" customFormat="1" ht="15" customHeight="1">
      <c r="A39" s="596" t="s">
        <v>912</v>
      </c>
      <c r="B39" s="597"/>
      <c r="C39" s="597"/>
      <c r="D39" s="597"/>
      <c r="E39" s="598"/>
      <c r="F39" s="214"/>
      <c r="G39" s="630"/>
      <c r="H39" s="630"/>
      <c r="I39" s="630"/>
      <c r="J39" s="631"/>
      <c r="K39" s="647"/>
      <c r="L39" s="630"/>
      <c r="M39" s="630"/>
      <c r="N39" s="631"/>
      <c r="O39" s="366"/>
      <c r="P39" s="367"/>
      <c r="Q39" s="367"/>
      <c r="R39" s="367"/>
      <c r="S39" s="368"/>
      <c r="T39" s="368"/>
      <c r="U39" s="368"/>
      <c r="V39" s="369"/>
    </row>
    <row r="40" spans="1:22" s="18" customFormat="1" ht="27" customHeight="1">
      <c r="A40" s="599" t="s">
        <v>782</v>
      </c>
      <c r="B40" s="600"/>
      <c r="C40" s="600"/>
      <c r="D40" s="600"/>
      <c r="E40" s="601"/>
      <c r="F40" s="213">
        <v>121</v>
      </c>
      <c r="G40" s="591">
        <v>314</v>
      </c>
      <c r="H40" s="591"/>
      <c r="I40" s="591"/>
      <c r="J40" s="592"/>
      <c r="K40" s="590">
        <v>34</v>
      </c>
      <c r="L40" s="591"/>
      <c r="M40" s="591"/>
      <c r="N40" s="592"/>
      <c r="O40" s="366"/>
      <c r="P40" s="367"/>
      <c r="Q40" s="367"/>
      <c r="R40" s="367"/>
      <c r="S40" s="368"/>
      <c r="T40" s="368"/>
      <c r="U40" s="368"/>
      <c r="V40" s="369"/>
    </row>
    <row r="41" spans="1:22" s="18" customFormat="1" ht="15" customHeight="1">
      <c r="A41" s="584" t="s">
        <v>783</v>
      </c>
      <c r="B41" s="585"/>
      <c r="C41" s="585"/>
      <c r="D41" s="585"/>
      <c r="E41" s="586"/>
      <c r="F41" s="185">
        <v>122</v>
      </c>
      <c r="G41" s="593">
        <v>0</v>
      </c>
      <c r="H41" s="594"/>
      <c r="I41" s="594"/>
      <c r="J41" s="595"/>
      <c r="K41" s="593">
        <v>0</v>
      </c>
      <c r="L41" s="594"/>
      <c r="M41" s="594"/>
      <c r="N41" s="595"/>
      <c r="O41" s="366"/>
      <c r="P41" s="367"/>
      <c r="Q41" s="367"/>
      <c r="R41" s="367"/>
      <c r="S41" s="368"/>
      <c r="T41" s="368"/>
      <c r="U41" s="368"/>
      <c r="V41" s="369"/>
    </row>
    <row r="42" spans="1:22" s="18" customFormat="1" ht="15" customHeight="1">
      <c r="A42" s="517" t="s">
        <v>784</v>
      </c>
      <c r="B42" s="518"/>
      <c r="C42" s="518"/>
      <c r="D42" s="518"/>
      <c r="E42" s="519"/>
      <c r="F42" s="185">
        <v>130</v>
      </c>
      <c r="G42" s="632">
        <f>G44+G45+G46</f>
        <v>141</v>
      </c>
      <c r="H42" s="633"/>
      <c r="I42" s="633"/>
      <c r="J42" s="634"/>
      <c r="K42" s="632">
        <f>K44+K45+K46</f>
        <v>50</v>
      </c>
      <c r="L42" s="633"/>
      <c r="M42" s="633"/>
      <c r="N42" s="634"/>
      <c r="O42" s="366" t="s">
        <v>278</v>
      </c>
      <c r="P42" s="367"/>
      <c r="Q42" s="367"/>
      <c r="R42" s="367"/>
      <c r="S42" s="368"/>
      <c r="T42" s="368"/>
      <c r="U42" s="368"/>
      <c r="V42" s="369"/>
    </row>
    <row r="43" spans="1:22" s="18" customFormat="1" ht="15" customHeight="1">
      <c r="A43" s="596" t="s">
        <v>912</v>
      </c>
      <c r="B43" s="597"/>
      <c r="C43" s="597"/>
      <c r="D43" s="597"/>
      <c r="E43" s="598"/>
      <c r="F43" s="214"/>
      <c r="G43" s="630"/>
      <c r="H43" s="630"/>
      <c r="I43" s="630"/>
      <c r="J43" s="631"/>
      <c r="K43" s="647"/>
      <c r="L43" s="630"/>
      <c r="M43" s="630"/>
      <c r="N43" s="631"/>
      <c r="O43" s="366"/>
      <c r="P43" s="367"/>
      <c r="Q43" s="367"/>
      <c r="R43" s="367"/>
      <c r="S43" s="368"/>
      <c r="T43" s="368"/>
      <c r="U43" s="368"/>
      <c r="V43" s="369"/>
    </row>
    <row r="44" spans="1:22" s="18" customFormat="1" ht="15" customHeight="1">
      <c r="A44" s="599" t="s">
        <v>973</v>
      </c>
      <c r="B44" s="600"/>
      <c r="C44" s="600"/>
      <c r="D44" s="600"/>
      <c r="E44" s="601"/>
      <c r="F44" s="213">
        <v>131</v>
      </c>
      <c r="G44" s="638">
        <v>0</v>
      </c>
      <c r="H44" s="638"/>
      <c r="I44" s="638"/>
      <c r="J44" s="639"/>
      <c r="K44" s="646">
        <v>0</v>
      </c>
      <c r="L44" s="638"/>
      <c r="M44" s="638"/>
      <c r="N44" s="639"/>
      <c r="O44" s="366"/>
      <c r="P44" s="367"/>
      <c r="Q44" s="367"/>
      <c r="R44" s="367"/>
      <c r="S44" s="368"/>
      <c r="T44" s="368"/>
      <c r="U44" s="368"/>
      <c r="V44" s="369"/>
    </row>
    <row r="45" spans="1:22" s="18" customFormat="1" ht="27" customHeight="1">
      <c r="A45" s="584" t="s">
        <v>782</v>
      </c>
      <c r="B45" s="585"/>
      <c r="C45" s="585"/>
      <c r="D45" s="585"/>
      <c r="E45" s="586"/>
      <c r="F45" s="185">
        <v>132</v>
      </c>
      <c r="G45" s="616">
        <v>141</v>
      </c>
      <c r="H45" s="617"/>
      <c r="I45" s="617"/>
      <c r="J45" s="618"/>
      <c r="K45" s="616">
        <v>50</v>
      </c>
      <c r="L45" s="617"/>
      <c r="M45" s="617"/>
      <c r="N45" s="618"/>
      <c r="O45" s="366"/>
      <c r="P45" s="367"/>
      <c r="Q45" s="367"/>
      <c r="R45" s="367"/>
      <c r="S45" s="368"/>
      <c r="T45" s="368"/>
      <c r="U45" s="368"/>
      <c r="V45" s="369"/>
    </row>
    <row r="46" spans="1:22" s="18" customFormat="1" ht="15" customHeight="1">
      <c r="A46" s="584" t="s">
        <v>785</v>
      </c>
      <c r="B46" s="585"/>
      <c r="C46" s="585"/>
      <c r="D46" s="585"/>
      <c r="E46" s="586"/>
      <c r="F46" s="185">
        <v>133</v>
      </c>
      <c r="G46" s="616"/>
      <c r="H46" s="617"/>
      <c r="I46" s="617"/>
      <c r="J46" s="618"/>
      <c r="K46" s="616">
        <v>0</v>
      </c>
      <c r="L46" s="617"/>
      <c r="M46" s="617"/>
      <c r="N46" s="618"/>
      <c r="O46" s="369"/>
      <c r="P46" s="374"/>
      <c r="Q46" s="375"/>
      <c r="R46" s="375"/>
      <c r="S46" s="376"/>
      <c r="T46" s="376"/>
      <c r="U46" s="376"/>
      <c r="V46" s="369"/>
    </row>
    <row r="47" spans="1:22" s="18" customFormat="1" ht="15" customHeight="1">
      <c r="A47" s="608" t="s">
        <v>994</v>
      </c>
      <c r="B47" s="609"/>
      <c r="C47" s="609"/>
      <c r="D47" s="609"/>
      <c r="E47" s="610"/>
      <c r="F47" s="628" t="s">
        <v>942</v>
      </c>
      <c r="G47" s="361" t="s">
        <v>72</v>
      </c>
      <c r="H47" s="107" t="str">
        <f>D6</f>
        <v>январь</v>
      </c>
      <c r="I47" s="107" t="s">
        <v>53</v>
      </c>
      <c r="J47" s="108" t="str">
        <f>F6</f>
        <v>декабрь</v>
      </c>
      <c r="K47" s="362" t="s">
        <v>72</v>
      </c>
      <c r="L47" s="107" t="str">
        <f>H47</f>
        <v>январь</v>
      </c>
      <c r="M47" s="110" t="s">
        <v>53</v>
      </c>
      <c r="N47" s="108" t="str">
        <f>J47</f>
        <v>декабрь</v>
      </c>
      <c r="O47" s="378"/>
      <c r="P47" s="377"/>
      <c r="Q47" s="377"/>
      <c r="R47" s="377"/>
      <c r="S47" s="376"/>
      <c r="T47" s="376"/>
      <c r="U47" s="376"/>
      <c r="V47" s="369"/>
    </row>
    <row r="48" spans="1:21" ht="27" customHeight="1">
      <c r="A48" s="611"/>
      <c r="B48" s="612"/>
      <c r="C48" s="612"/>
      <c r="D48" s="612"/>
      <c r="E48" s="613"/>
      <c r="F48" s="629"/>
      <c r="G48" s="635">
        <f>G17</f>
        <v>44196</v>
      </c>
      <c r="H48" s="636"/>
      <c r="I48" s="636"/>
      <c r="J48" s="637"/>
      <c r="K48" s="635">
        <f>DATE(YEAR(G48),MONTH(0),DAY(0))</f>
        <v>43830</v>
      </c>
      <c r="L48" s="636"/>
      <c r="M48" s="636"/>
      <c r="N48" s="637"/>
      <c r="O48" s="364"/>
      <c r="P48" s="379"/>
      <c r="Q48" s="379"/>
      <c r="R48" s="379"/>
      <c r="S48" s="379"/>
      <c r="T48" s="379"/>
      <c r="U48" s="379"/>
    </row>
    <row r="49" spans="1:21" ht="11.25" customHeight="1">
      <c r="A49" s="556">
        <v>1</v>
      </c>
      <c r="B49" s="557"/>
      <c r="C49" s="557"/>
      <c r="D49" s="557"/>
      <c r="E49" s="558"/>
      <c r="F49" s="210">
        <v>2</v>
      </c>
      <c r="G49" s="641">
        <v>3</v>
      </c>
      <c r="H49" s="642"/>
      <c r="I49" s="642"/>
      <c r="J49" s="643"/>
      <c r="K49" s="641">
        <v>4</v>
      </c>
      <c r="L49" s="642"/>
      <c r="M49" s="642"/>
      <c r="N49" s="643"/>
      <c r="O49" s="364"/>
      <c r="P49" s="379"/>
      <c r="Q49" s="379"/>
      <c r="R49" s="379"/>
      <c r="S49" s="379"/>
      <c r="T49" s="379"/>
      <c r="U49" s="379"/>
    </row>
    <row r="50" spans="1:22" s="18" customFormat="1" ht="27" customHeight="1">
      <c r="A50" s="517" t="s">
        <v>438</v>
      </c>
      <c r="B50" s="518"/>
      <c r="C50" s="518"/>
      <c r="D50" s="518"/>
      <c r="E50" s="519"/>
      <c r="F50" s="185" t="s">
        <v>815</v>
      </c>
      <c r="G50" s="602">
        <f>G28-G34+G38-G42</f>
        <v>211</v>
      </c>
      <c r="H50" s="603"/>
      <c r="I50" s="603"/>
      <c r="J50" s="604"/>
      <c r="K50" s="602">
        <f>K28-K34+K38-K42</f>
        <v>58</v>
      </c>
      <c r="L50" s="603"/>
      <c r="M50" s="603"/>
      <c r="N50" s="604"/>
      <c r="O50" s="366"/>
      <c r="P50" s="380"/>
      <c r="Q50" s="380"/>
      <c r="R50" s="380"/>
      <c r="S50" s="376"/>
      <c r="T50" s="376"/>
      <c r="U50" s="376"/>
      <c r="V50" s="369"/>
    </row>
    <row r="51" spans="1:22" s="18" customFormat="1" ht="19.5" customHeight="1">
      <c r="A51" s="517" t="s">
        <v>439</v>
      </c>
      <c r="B51" s="518"/>
      <c r="C51" s="518"/>
      <c r="D51" s="518"/>
      <c r="E51" s="519"/>
      <c r="F51" s="185" t="s">
        <v>816</v>
      </c>
      <c r="G51" s="602">
        <f>G50+G27</f>
        <v>-26</v>
      </c>
      <c r="H51" s="603"/>
      <c r="I51" s="603"/>
      <c r="J51" s="604"/>
      <c r="K51" s="602">
        <f>K50+K27</f>
        <v>-230</v>
      </c>
      <c r="L51" s="603"/>
      <c r="M51" s="603"/>
      <c r="N51" s="604"/>
      <c r="O51" s="381"/>
      <c r="P51" s="380"/>
      <c r="Q51" s="380"/>
      <c r="R51" s="380"/>
      <c r="S51" s="376"/>
      <c r="T51" s="376"/>
      <c r="U51" s="376"/>
      <c r="V51" s="369"/>
    </row>
    <row r="52" spans="1:22" s="18" customFormat="1" ht="15" customHeight="1">
      <c r="A52" s="517" t="s">
        <v>960</v>
      </c>
      <c r="B52" s="518"/>
      <c r="C52" s="518"/>
      <c r="D52" s="518"/>
      <c r="E52" s="519"/>
      <c r="F52" s="185" t="s">
        <v>827</v>
      </c>
      <c r="G52" s="616">
        <v>0</v>
      </c>
      <c r="H52" s="617"/>
      <c r="I52" s="617"/>
      <c r="J52" s="618"/>
      <c r="K52" s="616"/>
      <c r="L52" s="617"/>
      <c r="M52" s="617"/>
      <c r="N52" s="618"/>
      <c r="O52" s="366" t="s">
        <v>1040</v>
      </c>
      <c r="P52" s="377"/>
      <c r="Q52" s="377"/>
      <c r="R52" s="377"/>
      <c r="S52" s="376"/>
      <c r="T52" s="376"/>
      <c r="U52" s="376"/>
      <c r="V52" s="369"/>
    </row>
    <row r="53" spans="1:22" s="18" customFormat="1" ht="15" customHeight="1">
      <c r="A53" s="517" t="s">
        <v>786</v>
      </c>
      <c r="B53" s="518"/>
      <c r="C53" s="518"/>
      <c r="D53" s="518"/>
      <c r="E53" s="519"/>
      <c r="F53" s="185" t="s">
        <v>837</v>
      </c>
      <c r="G53" s="593">
        <v>3</v>
      </c>
      <c r="H53" s="594"/>
      <c r="I53" s="594"/>
      <c r="J53" s="595"/>
      <c r="K53" s="593">
        <v>39</v>
      </c>
      <c r="L53" s="594"/>
      <c r="M53" s="594"/>
      <c r="N53" s="595"/>
      <c r="O53" s="382" t="s">
        <v>343</v>
      </c>
      <c r="P53" s="377"/>
      <c r="Q53" s="377"/>
      <c r="R53" s="377"/>
      <c r="S53" s="376"/>
      <c r="T53" s="376"/>
      <c r="U53" s="376"/>
      <c r="V53" s="369"/>
    </row>
    <row r="54" spans="1:22" s="18" customFormat="1" ht="15" customHeight="1">
      <c r="A54" s="517" t="s">
        <v>787</v>
      </c>
      <c r="B54" s="518"/>
      <c r="C54" s="518"/>
      <c r="D54" s="518"/>
      <c r="E54" s="519"/>
      <c r="F54" s="185" t="s">
        <v>838</v>
      </c>
      <c r="G54" s="593">
        <v>0</v>
      </c>
      <c r="H54" s="594"/>
      <c r="I54" s="594"/>
      <c r="J54" s="595"/>
      <c r="K54" s="593">
        <v>3</v>
      </c>
      <c r="L54" s="594"/>
      <c r="M54" s="594"/>
      <c r="N54" s="595"/>
      <c r="O54" s="366" t="s">
        <v>1043</v>
      </c>
      <c r="P54" s="377"/>
      <c r="Q54" s="377"/>
      <c r="R54" s="377"/>
      <c r="S54" s="376"/>
      <c r="T54" s="376"/>
      <c r="U54" s="376"/>
      <c r="V54" s="369"/>
    </row>
    <row r="55" spans="1:22" s="18" customFormat="1" ht="27" customHeight="1">
      <c r="A55" s="517" t="s">
        <v>788</v>
      </c>
      <c r="B55" s="518"/>
      <c r="C55" s="518"/>
      <c r="D55" s="518"/>
      <c r="E55" s="519"/>
      <c r="F55" s="185" t="s">
        <v>839</v>
      </c>
      <c r="G55" s="616">
        <v>0</v>
      </c>
      <c r="H55" s="617"/>
      <c r="I55" s="617"/>
      <c r="J55" s="618"/>
      <c r="K55" s="616">
        <v>0</v>
      </c>
      <c r="L55" s="617"/>
      <c r="M55" s="617"/>
      <c r="N55" s="618"/>
      <c r="O55" s="366" t="s">
        <v>1040</v>
      </c>
      <c r="P55" s="375"/>
      <c r="Q55" s="375"/>
      <c r="R55" s="375"/>
      <c r="S55" s="376"/>
      <c r="T55" s="376"/>
      <c r="U55" s="376"/>
      <c r="V55" s="369"/>
    </row>
    <row r="56" spans="1:22" s="18" customFormat="1" ht="27" customHeight="1">
      <c r="A56" s="517" t="s">
        <v>342</v>
      </c>
      <c r="B56" s="518"/>
      <c r="C56" s="518"/>
      <c r="D56" s="518"/>
      <c r="E56" s="519"/>
      <c r="F56" s="185" t="s">
        <v>840</v>
      </c>
      <c r="G56" s="616">
        <v>0</v>
      </c>
      <c r="H56" s="617"/>
      <c r="I56" s="617"/>
      <c r="J56" s="618"/>
      <c r="K56" s="616">
        <v>0</v>
      </c>
      <c r="L56" s="617"/>
      <c r="M56" s="617"/>
      <c r="N56" s="618"/>
      <c r="O56" s="366" t="s">
        <v>1040</v>
      </c>
      <c r="P56" s="375"/>
      <c r="Q56" s="375"/>
      <c r="R56" s="375"/>
      <c r="S56" s="376"/>
      <c r="T56" s="376"/>
      <c r="U56" s="376"/>
      <c r="V56" s="369"/>
    </row>
    <row r="57" spans="1:22" s="18" customFormat="1" ht="19.5" customHeight="1">
      <c r="A57" s="517" t="s">
        <v>440</v>
      </c>
      <c r="B57" s="518"/>
      <c r="C57" s="518"/>
      <c r="D57" s="518"/>
      <c r="E57" s="519"/>
      <c r="F57" s="185">
        <v>210</v>
      </c>
      <c r="G57" s="602">
        <f>G51-G52+G53-G54-G55-G56</f>
        <v>-23</v>
      </c>
      <c r="H57" s="603"/>
      <c r="I57" s="603"/>
      <c r="J57" s="604"/>
      <c r="K57" s="602">
        <f>K51-K52+K53+K54-K55-K56</f>
        <v>-188</v>
      </c>
      <c r="L57" s="603"/>
      <c r="M57" s="603"/>
      <c r="N57" s="604"/>
      <c r="O57" s="383" t="str">
        <f>IF(OR(Баланс!$I$2="I",Баланс!$I$2="II",Баланс!$I$2="III",Баланс!$I$2="IV"),IF(G57=Баланс!F76,0,"стр. 210 гр. 3 не равна стр. 470 гр. 3 Баланса!"))</f>
        <v>стр. 210 гр. 3 не равна стр. 470 гр. 3 Баланса!</v>
      </c>
      <c r="P57" s="380"/>
      <c r="Q57" s="380"/>
      <c r="R57" s="380"/>
      <c r="S57" s="376"/>
      <c r="T57" s="376"/>
      <c r="U57" s="376"/>
      <c r="V57" s="369"/>
    </row>
    <row r="58" spans="1:22" s="18" customFormat="1" ht="27" customHeight="1">
      <c r="A58" s="517" t="s">
        <v>789</v>
      </c>
      <c r="B58" s="518"/>
      <c r="C58" s="518"/>
      <c r="D58" s="518"/>
      <c r="E58" s="519"/>
      <c r="F58" s="185" t="s">
        <v>902</v>
      </c>
      <c r="G58" s="593">
        <v>0</v>
      </c>
      <c r="H58" s="594"/>
      <c r="I58" s="594"/>
      <c r="J58" s="595"/>
      <c r="K58" s="593">
        <v>267</v>
      </c>
      <c r="L58" s="594"/>
      <c r="M58" s="594"/>
      <c r="N58" s="595"/>
      <c r="O58" s="366">
        <v>83</v>
      </c>
      <c r="P58" s="377"/>
      <c r="Q58" s="377"/>
      <c r="R58" s="377"/>
      <c r="S58" s="376"/>
      <c r="T58" s="376"/>
      <c r="U58" s="376"/>
      <c r="V58" s="369"/>
    </row>
    <row r="59" spans="1:22" s="18" customFormat="1" ht="27" customHeight="1">
      <c r="A59" s="517" t="s">
        <v>790</v>
      </c>
      <c r="B59" s="518"/>
      <c r="C59" s="518"/>
      <c r="D59" s="518"/>
      <c r="E59" s="519"/>
      <c r="F59" s="185" t="s">
        <v>904</v>
      </c>
      <c r="G59" s="593">
        <v>0</v>
      </c>
      <c r="H59" s="594"/>
      <c r="I59" s="594"/>
      <c r="J59" s="595"/>
      <c r="K59" s="593">
        <v>0</v>
      </c>
      <c r="L59" s="594"/>
      <c r="M59" s="594"/>
      <c r="N59" s="595"/>
      <c r="O59" s="384" t="s">
        <v>117</v>
      </c>
      <c r="P59" s="377"/>
      <c r="Q59" s="377"/>
      <c r="R59" s="377"/>
      <c r="S59" s="376"/>
      <c r="T59" s="376"/>
      <c r="U59" s="376"/>
      <c r="V59" s="369"/>
    </row>
    <row r="60" spans="1:22" s="18" customFormat="1" ht="15" customHeight="1">
      <c r="A60" s="517" t="s">
        <v>441</v>
      </c>
      <c r="B60" s="518"/>
      <c r="C60" s="518"/>
      <c r="D60" s="518"/>
      <c r="E60" s="519"/>
      <c r="F60" s="185">
        <v>240</v>
      </c>
      <c r="G60" s="602">
        <f>G57+G58+G59</f>
        <v>-23</v>
      </c>
      <c r="H60" s="603"/>
      <c r="I60" s="603"/>
      <c r="J60" s="604"/>
      <c r="K60" s="602">
        <f>K57+K58+K59</f>
        <v>79</v>
      </c>
      <c r="L60" s="603"/>
      <c r="M60" s="603"/>
      <c r="N60" s="604"/>
      <c r="O60" s="372"/>
      <c r="P60" s="380"/>
      <c r="Q60" s="380"/>
      <c r="R60" s="380"/>
      <c r="S60" s="376"/>
      <c r="T60" s="376"/>
      <c r="U60" s="376"/>
      <c r="V60" s="369"/>
    </row>
    <row r="61" spans="1:22" s="18" customFormat="1" ht="15" customHeight="1">
      <c r="A61" s="517" t="s">
        <v>846</v>
      </c>
      <c r="B61" s="518"/>
      <c r="C61" s="518"/>
      <c r="D61" s="518"/>
      <c r="E61" s="519"/>
      <c r="F61" s="185">
        <v>250</v>
      </c>
      <c r="G61" s="593">
        <v>0</v>
      </c>
      <c r="H61" s="594"/>
      <c r="I61" s="594"/>
      <c r="J61" s="595"/>
      <c r="K61" s="593">
        <v>0</v>
      </c>
      <c r="L61" s="594"/>
      <c r="M61" s="594"/>
      <c r="N61" s="595"/>
      <c r="O61" s="367"/>
      <c r="P61" s="375"/>
      <c r="Q61" s="375"/>
      <c r="R61" s="375"/>
      <c r="S61" s="376"/>
      <c r="T61" s="376"/>
      <c r="U61" s="376"/>
      <c r="V61" s="369"/>
    </row>
    <row r="62" spans="1:22" s="18" customFormat="1" ht="15" customHeight="1">
      <c r="A62" s="517" t="s">
        <v>791</v>
      </c>
      <c r="B62" s="518"/>
      <c r="C62" s="518"/>
      <c r="D62" s="518"/>
      <c r="E62" s="519"/>
      <c r="F62" s="185">
        <v>260</v>
      </c>
      <c r="G62" s="593">
        <v>0</v>
      </c>
      <c r="H62" s="594"/>
      <c r="I62" s="594"/>
      <c r="J62" s="595"/>
      <c r="K62" s="593">
        <v>0</v>
      </c>
      <c r="L62" s="594"/>
      <c r="M62" s="594"/>
      <c r="N62" s="595"/>
      <c r="O62" s="367"/>
      <c r="P62" s="375"/>
      <c r="Q62" s="375"/>
      <c r="R62" s="375"/>
      <c r="S62" s="376"/>
      <c r="T62" s="376"/>
      <c r="U62" s="376"/>
      <c r="V62" s="369"/>
    </row>
    <row r="63" spans="1:14" ht="11.25" customHeight="1">
      <c r="A63" s="190"/>
      <c r="B63" s="190"/>
      <c r="C63" s="190"/>
      <c r="D63" s="190"/>
      <c r="E63" s="190"/>
      <c r="F63" s="190"/>
      <c r="G63" s="190"/>
      <c r="H63" s="190"/>
      <c r="I63" s="190"/>
      <c r="J63" s="190"/>
      <c r="K63" s="190"/>
      <c r="L63" s="190"/>
      <c r="M63" s="190"/>
      <c r="N63" s="191"/>
    </row>
    <row r="64" spans="1:14" ht="11.25" customHeight="1">
      <c r="A64" s="192" t="s">
        <v>963</v>
      </c>
      <c r="B64" s="569"/>
      <c r="C64" s="569"/>
      <c r="D64" s="192"/>
      <c r="E64" s="193"/>
      <c r="F64" s="190"/>
      <c r="G64" s="190"/>
      <c r="H64" s="190"/>
      <c r="I64" s="190"/>
      <c r="J64" s="619" t="str">
        <f>Баланс!F107</f>
        <v>Шедко Г.В.</v>
      </c>
      <c r="K64" s="619"/>
      <c r="L64" s="619"/>
      <c r="M64" s="619"/>
      <c r="N64" s="619"/>
    </row>
    <row r="65" spans="1:14" ht="11.25" customHeight="1">
      <c r="A65" s="193"/>
      <c r="B65" s="570" t="s">
        <v>962</v>
      </c>
      <c r="C65" s="570"/>
      <c r="D65" s="163"/>
      <c r="E65" s="193"/>
      <c r="F65" s="164"/>
      <c r="G65" s="164"/>
      <c r="H65" s="164"/>
      <c r="I65" s="164"/>
      <c r="J65" s="567" t="s">
        <v>770</v>
      </c>
      <c r="K65" s="567"/>
      <c r="L65" s="567"/>
      <c r="M65" s="567"/>
      <c r="N65" s="568"/>
    </row>
    <row r="66" spans="1:14" ht="11.25" customHeight="1">
      <c r="A66" s="193"/>
      <c r="B66" s="163"/>
      <c r="C66" s="163"/>
      <c r="D66" s="163"/>
      <c r="E66" s="193"/>
      <c r="F66" s="164"/>
      <c r="G66" s="164"/>
      <c r="H66" s="164"/>
      <c r="I66" s="164"/>
      <c r="J66" s="163"/>
      <c r="K66" s="163"/>
      <c r="L66" s="163"/>
      <c r="M66" s="163"/>
      <c r="N66" s="164"/>
    </row>
    <row r="67" spans="1:14" ht="11.25" customHeight="1">
      <c r="A67" s="192" t="s">
        <v>964</v>
      </c>
      <c r="B67" s="569"/>
      <c r="C67" s="569"/>
      <c r="D67" s="192"/>
      <c r="E67" s="193"/>
      <c r="F67" s="190"/>
      <c r="G67" s="190"/>
      <c r="H67" s="190"/>
      <c r="I67" s="190"/>
      <c r="J67" s="619" t="str">
        <f>Баланс!F110</f>
        <v>Клоповская Н.А.</v>
      </c>
      <c r="K67" s="619"/>
      <c r="L67" s="619"/>
      <c r="M67" s="619"/>
      <c r="N67" s="619"/>
    </row>
    <row r="68" spans="1:14" ht="11.25" customHeight="1">
      <c r="A68" s="193"/>
      <c r="B68" s="570" t="s">
        <v>962</v>
      </c>
      <c r="C68" s="570"/>
      <c r="D68" s="163"/>
      <c r="E68" s="193"/>
      <c r="F68" s="194"/>
      <c r="G68" s="194"/>
      <c r="H68" s="194"/>
      <c r="I68" s="194"/>
      <c r="J68" s="567" t="s">
        <v>770</v>
      </c>
      <c r="K68" s="567"/>
      <c r="L68" s="567"/>
      <c r="M68" s="567"/>
      <c r="N68" s="568"/>
    </row>
    <row r="69" spans="1:14" ht="11.25" customHeight="1">
      <c r="A69" s="193"/>
      <c r="B69" s="193"/>
      <c r="C69" s="193"/>
      <c r="D69" s="193"/>
      <c r="E69" s="193"/>
      <c r="F69" s="190"/>
      <c r="G69" s="190"/>
      <c r="H69" s="190"/>
      <c r="I69" s="190"/>
      <c r="J69" s="195"/>
      <c r="K69" s="195"/>
      <c r="L69" s="195"/>
      <c r="M69" s="195"/>
      <c r="N69" s="195"/>
    </row>
    <row r="70" spans="1:14" ht="11.25" customHeight="1">
      <c r="A70" s="648" t="s">
        <v>1335</v>
      </c>
      <c r="B70" s="648"/>
      <c r="C70" s="196"/>
      <c r="D70" s="196"/>
      <c r="E70" s="196"/>
      <c r="F70" s="190"/>
      <c r="G70" s="190"/>
      <c r="H70" s="190"/>
      <c r="I70" s="190"/>
      <c r="J70" s="195"/>
      <c r="K70" s="195"/>
      <c r="L70" s="195"/>
      <c r="M70" s="195"/>
      <c r="N70" s="195"/>
    </row>
    <row r="71" spans="6:14" ht="17.25" customHeight="1">
      <c r="F71" s="170"/>
      <c r="G71" s="170"/>
      <c r="H71" s="170"/>
      <c r="I71" s="170"/>
      <c r="J71" s="170"/>
      <c r="K71" s="170"/>
      <c r="L71" s="170"/>
      <c r="M71" s="170"/>
      <c r="N71" s="197"/>
    </row>
    <row r="72" spans="1:14" ht="11.25" customHeight="1">
      <c r="A72" s="197"/>
      <c r="B72" s="197"/>
      <c r="C72" s="197"/>
      <c r="D72" s="197"/>
      <c r="E72" s="197"/>
      <c r="F72" s="197"/>
      <c r="G72" s="197"/>
      <c r="H72" s="197"/>
      <c r="I72" s="197"/>
      <c r="J72" s="197"/>
      <c r="K72" s="197"/>
      <c r="L72" s="197"/>
      <c r="M72" s="197"/>
      <c r="N72" s="197"/>
    </row>
    <row r="73" spans="1:14" ht="11.25" customHeight="1">
      <c r="A73" s="197"/>
      <c r="B73" s="197"/>
      <c r="C73" s="197"/>
      <c r="D73" s="197"/>
      <c r="E73" s="197"/>
      <c r="F73" s="197"/>
      <c r="G73" s="197"/>
      <c r="H73" s="197"/>
      <c r="I73" s="197"/>
      <c r="J73" s="197"/>
      <c r="K73" s="197"/>
      <c r="L73" s="197"/>
      <c r="M73" s="197"/>
      <c r="N73" s="197"/>
    </row>
    <row r="74" spans="1:14" ht="11.25" customHeight="1">
      <c r="A74" s="197"/>
      <c r="B74" s="197"/>
      <c r="C74" s="197"/>
      <c r="D74" s="197"/>
      <c r="E74" s="197"/>
      <c r="F74" s="197"/>
      <c r="G74" s="197"/>
      <c r="H74" s="197"/>
      <c r="I74" s="197"/>
      <c r="J74" s="197"/>
      <c r="K74" s="197"/>
      <c r="L74" s="197"/>
      <c r="M74" s="197"/>
      <c r="N74" s="197"/>
    </row>
    <row r="75" spans="1:14" ht="11.25" customHeight="1">
      <c r="A75" s="197"/>
      <c r="B75" s="197"/>
      <c r="C75" s="197"/>
      <c r="D75" s="197"/>
      <c r="E75" s="197"/>
      <c r="F75" s="197"/>
      <c r="G75" s="197"/>
      <c r="H75" s="197"/>
      <c r="I75" s="197"/>
      <c r="J75" s="197"/>
      <c r="K75" s="197"/>
      <c r="L75" s="197"/>
      <c r="M75" s="197"/>
      <c r="N75" s="197"/>
    </row>
    <row r="76" spans="1:14" ht="11.25" customHeight="1">
      <c r="A76" s="197"/>
      <c r="B76" s="197"/>
      <c r="C76" s="197"/>
      <c r="D76" s="197"/>
      <c r="E76" s="197"/>
      <c r="F76" s="197"/>
      <c r="G76" s="197"/>
      <c r="H76" s="197"/>
      <c r="I76" s="197"/>
      <c r="J76" s="197"/>
      <c r="K76" s="197"/>
      <c r="L76" s="197"/>
      <c r="M76" s="197"/>
      <c r="N76" s="197"/>
    </row>
    <row r="77" spans="1:14" ht="11.25" customHeight="1">
      <c r="A77" s="197"/>
      <c r="B77" s="197"/>
      <c r="C77" s="197"/>
      <c r="D77" s="197"/>
      <c r="E77" s="197"/>
      <c r="F77" s="197"/>
      <c r="G77" s="197"/>
      <c r="H77" s="197"/>
      <c r="I77" s="197"/>
      <c r="J77" s="197"/>
      <c r="K77" s="197"/>
      <c r="L77" s="197"/>
      <c r="M77" s="197"/>
      <c r="N77" s="197"/>
    </row>
    <row r="78" spans="1:14" ht="11.25" customHeight="1">
      <c r="A78" s="197"/>
      <c r="B78" s="197"/>
      <c r="C78" s="197"/>
      <c r="D78" s="197"/>
      <c r="E78" s="197"/>
      <c r="F78" s="197"/>
      <c r="G78" s="197"/>
      <c r="H78" s="197"/>
      <c r="I78" s="197"/>
      <c r="J78" s="197"/>
      <c r="K78" s="197"/>
      <c r="L78" s="197"/>
      <c r="M78" s="197"/>
      <c r="N78" s="197"/>
    </row>
    <row r="79" spans="1:14" ht="11.25" customHeight="1">
      <c r="A79" s="197"/>
      <c r="B79" s="197"/>
      <c r="C79" s="197"/>
      <c r="D79" s="197"/>
      <c r="E79" s="197"/>
      <c r="F79" s="197"/>
      <c r="G79" s="197"/>
      <c r="H79" s="197"/>
      <c r="I79" s="197"/>
      <c r="J79" s="197"/>
      <c r="K79" s="197"/>
      <c r="L79" s="197"/>
      <c r="M79" s="197"/>
      <c r="N79" s="197"/>
    </row>
  </sheetData>
  <sheetProtection formatCells="0" formatColumns="0" formatRows="0" insertColumns="0" insertRows="0" insertHyperlinks="0" deleteColumns="0" deleteRows="0" sort="0" autoFilter="0" pivotTables="0"/>
  <mergeCells count="166">
    <mergeCell ref="H2:N2"/>
    <mergeCell ref="K44:N44"/>
    <mergeCell ref="G36:J36"/>
    <mergeCell ref="K39:N39"/>
    <mergeCell ref="K40:N40"/>
    <mergeCell ref="G37:J37"/>
    <mergeCell ref="G38:J38"/>
    <mergeCell ref="K42:N42"/>
    <mergeCell ref="K43:N43"/>
    <mergeCell ref="G43:J43"/>
    <mergeCell ref="A70:B70"/>
    <mergeCell ref="F47:F48"/>
    <mergeCell ref="K22:N22"/>
    <mergeCell ref="K23:N23"/>
    <mergeCell ref="K24:N24"/>
    <mergeCell ref="K25:N25"/>
    <mergeCell ref="K26:N26"/>
    <mergeCell ref="K41:N41"/>
    <mergeCell ref="K32:N32"/>
    <mergeCell ref="K33:N33"/>
    <mergeCell ref="O16:Q18"/>
    <mergeCell ref="K30:N30"/>
    <mergeCell ref="K31:N31"/>
    <mergeCell ref="K38:N38"/>
    <mergeCell ref="K28:N28"/>
    <mergeCell ref="K36:N36"/>
    <mergeCell ref="K37:N37"/>
    <mergeCell ref="K29:N29"/>
    <mergeCell ref="K34:N34"/>
    <mergeCell ref="K35:N35"/>
    <mergeCell ref="K56:N56"/>
    <mergeCell ref="K49:N49"/>
    <mergeCell ref="K50:N50"/>
    <mergeCell ref="K51:N51"/>
    <mergeCell ref="K52:N52"/>
    <mergeCell ref="K55:N55"/>
    <mergeCell ref="K45:N45"/>
    <mergeCell ref="G48:J48"/>
    <mergeCell ref="G45:J45"/>
    <mergeCell ref="G46:J46"/>
    <mergeCell ref="K46:N46"/>
    <mergeCell ref="K48:N48"/>
    <mergeCell ref="G44:J44"/>
    <mergeCell ref="G6:H6"/>
    <mergeCell ref="K62:N62"/>
    <mergeCell ref="K58:N58"/>
    <mergeCell ref="K59:N59"/>
    <mergeCell ref="K60:N60"/>
    <mergeCell ref="K61:N61"/>
    <mergeCell ref="K53:N53"/>
    <mergeCell ref="K54:N54"/>
    <mergeCell ref="G49:J49"/>
    <mergeCell ref="G50:J50"/>
    <mergeCell ref="G62:J62"/>
    <mergeCell ref="G52:J52"/>
    <mergeCell ref="G53:J53"/>
    <mergeCell ref="G54:J54"/>
    <mergeCell ref="G55:J55"/>
    <mergeCell ref="G56:J56"/>
    <mergeCell ref="G51:J51"/>
    <mergeCell ref="G61:J61"/>
    <mergeCell ref="G39:J39"/>
    <mergeCell ref="G42:J42"/>
    <mergeCell ref="G17:J17"/>
    <mergeCell ref="K17:N17"/>
    <mergeCell ref="G20:J20"/>
    <mergeCell ref="G40:J40"/>
    <mergeCell ref="G41:J41"/>
    <mergeCell ref="G21:J21"/>
    <mergeCell ref="G22:J22"/>
    <mergeCell ref="G35:J35"/>
    <mergeCell ref="F16:F17"/>
    <mergeCell ref="A28:E28"/>
    <mergeCell ref="K20:N20"/>
    <mergeCell ref="K21:N21"/>
    <mergeCell ref="A19:E19"/>
    <mergeCell ref="A18:E18"/>
    <mergeCell ref="K18:N18"/>
    <mergeCell ref="A23:E23"/>
    <mergeCell ref="G26:J26"/>
    <mergeCell ref="K27:N27"/>
    <mergeCell ref="A10:C10"/>
    <mergeCell ref="E10:N10"/>
    <mergeCell ref="A14:C14"/>
    <mergeCell ref="E14:N14"/>
    <mergeCell ref="E12:N12"/>
    <mergeCell ref="A11:C11"/>
    <mergeCell ref="A13:C13"/>
    <mergeCell ref="E13:N13"/>
    <mergeCell ref="A5:N5"/>
    <mergeCell ref="A21:E21"/>
    <mergeCell ref="A8:C8"/>
    <mergeCell ref="E8:N8"/>
    <mergeCell ref="A9:C9"/>
    <mergeCell ref="E9:N9"/>
    <mergeCell ref="A16:E17"/>
    <mergeCell ref="K19:N19"/>
    <mergeCell ref="E11:N11"/>
    <mergeCell ref="A12:C12"/>
    <mergeCell ref="G18:J18"/>
    <mergeCell ref="G19:J19"/>
    <mergeCell ref="G27:J27"/>
    <mergeCell ref="B64:C64"/>
    <mergeCell ref="A60:E60"/>
    <mergeCell ref="G57:J57"/>
    <mergeCell ref="G58:J58"/>
    <mergeCell ref="G59:J59"/>
    <mergeCell ref="A27:E27"/>
    <mergeCell ref="G25:J25"/>
    <mergeCell ref="B67:C67"/>
    <mergeCell ref="B68:C68"/>
    <mergeCell ref="J68:N68"/>
    <mergeCell ref="J65:N65"/>
    <mergeCell ref="J64:N64"/>
    <mergeCell ref="J67:N67"/>
    <mergeCell ref="B65:C65"/>
    <mergeCell ref="K57:N57"/>
    <mergeCell ref="A58:E58"/>
    <mergeCell ref="A57:E57"/>
    <mergeCell ref="G60:J60"/>
    <mergeCell ref="A59:E59"/>
    <mergeCell ref="A62:E62"/>
    <mergeCell ref="A61:E61"/>
    <mergeCell ref="J1:N1"/>
    <mergeCell ref="A4:N4"/>
    <mergeCell ref="A36:E36"/>
    <mergeCell ref="A37:E37"/>
    <mergeCell ref="A34:E34"/>
    <mergeCell ref="A30:E30"/>
    <mergeCell ref="A20:E20"/>
    <mergeCell ref="A24:E24"/>
    <mergeCell ref="A22:E22"/>
    <mergeCell ref="G23:J23"/>
    <mergeCell ref="A56:E56"/>
    <mergeCell ref="A41:E41"/>
    <mergeCell ref="A55:E55"/>
    <mergeCell ref="A54:E54"/>
    <mergeCell ref="A47:E48"/>
    <mergeCell ref="A53:E53"/>
    <mergeCell ref="A51:E51"/>
    <mergeCell ref="A52:E52"/>
    <mergeCell ref="A50:E50"/>
    <mergeCell ref="A49:E49"/>
    <mergeCell ref="G24:J24"/>
    <mergeCell ref="A29:E29"/>
    <mergeCell ref="A26:E26"/>
    <mergeCell ref="G28:J28"/>
    <mergeCell ref="G29:J29"/>
    <mergeCell ref="A25:E25"/>
    <mergeCell ref="A46:E46"/>
    <mergeCell ref="A35:E35"/>
    <mergeCell ref="A38:E38"/>
    <mergeCell ref="A42:E42"/>
    <mergeCell ref="A44:E44"/>
    <mergeCell ref="A39:E39"/>
    <mergeCell ref="A40:E40"/>
    <mergeCell ref="A43:E43"/>
    <mergeCell ref="A45:E45"/>
    <mergeCell ref="A33:E33"/>
    <mergeCell ref="A31:E31"/>
    <mergeCell ref="A32:E32"/>
    <mergeCell ref="G34:J34"/>
    <mergeCell ref="G30:J30"/>
    <mergeCell ref="G31:J31"/>
    <mergeCell ref="G32:J32"/>
    <mergeCell ref="G33:J33"/>
  </mergeCells>
  <conditionalFormatting sqref="O57">
    <cfRule type="cellIs" priority="1" dxfId="9" operator="equal" stopIfTrue="1">
      <formula>"стр. 210 гр. 3 не равна стр. 470 гр. 3 Баланса!"</formula>
    </cfRule>
  </conditionalFormatting>
  <conditionalFormatting sqref="E9:N9 G27:J27">
    <cfRule type="cellIs" priority="3"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AA91"/>
  <sheetViews>
    <sheetView showGridLines="0" zoomScaleSheetLayoutView="100" zoomScalePageLayoutView="0" workbookViewId="0" topLeftCell="A76">
      <selection activeCell="L62" sqref="L62"/>
    </sheetView>
  </sheetViews>
  <sheetFormatPr defaultColWidth="9.00390625" defaultRowHeight="12.75"/>
  <cols>
    <col min="1" max="1" width="3.25390625" style="118" customWidth="1"/>
    <col min="2" max="2" width="6.75390625" style="118" customWidth="1"/>
    <col min="3" max="3" width="8.625" style="118" customWidth="1"/>
    <col min="4" max="4" width="8.25390625" style="118" customWidth="1"/>
    <col min="5" max="5" width="5.875" style="118" customWidth="1"/>
    <col min="6" max="6" width="7.125" style="118" customWidth="1"/>
    <col min="7" max="7" width="6.75390625" style="118" customWidth="1"/>
    <col min="8" max="8" width="1.75390625" style="118" customWidth="1"/>
    <col min="9" max="9" width="8.75390625" style="118" customWidth="1"/>
    <col min="10" max="10" width="7.375" style="118" customWidth="1"/>
    <col min="11" max="11" width="8.625" style="118" customWidth="1"/>
    <col min="12" max="12" width="12.25390625" style="118" customWidth="1"/>
    <col min="13" max="13" width="7.875" style="118" customWidth="1"/>
    <col min="14" max="14" width="8.375" style="118" customWidth="1"/>
    <col min="15" max="15" width="66.25390625" style="118" customWidth="1"/>
    <col min="16" max="16" width="3.75390625" style="166" hidden="1" customWidth="1"/>
    <col min="17" max="23" width="4.75390625" style="166" hidden="1" customWidth="1"/>
    <col min="24" max="24" width="3.75390625" style="166" hidden="1" customWidth="1"/>
    <col min="25" max="25" width="9.125" style="166" customWidth="1"/>
    <col min="26" max="16384" width="9.125" style="118" customWidth="1"/>
  </cols>
  <sheetData>
    <row r="1" spans="1:14" ht="12.75" customHeight="1">
      <c r="A1" s="5"/>
      <c r="B1" s="171"/>
      <c r="C1" s="171"/>
      <c r="D1" s="171"/>
      <c r="E1" s="171"/>
      <c r="F1" s="171"/>
      <c r="G1" s="171"/>
      <c r="H1" s="171"/>
      <c r="I1" s="692"/>
      <c r="J1" s="692"/>
      <c r="K1" s="171"/>
      <c r="L1" s="660" t="s">
        <v>991</v>
      </c>
      <c r="M1" s="660"/>
      <c r="N1" s="660"/>
    </row>
    <row r="2" spans="1:14" ht="24" customHeight="1">
      <c r="A2" s="171"/>
      <c r="B2" s="171"/>
      <c r="C2" s="171"/>
      <c r="D2" s="171"/>
      <c r="E2" s="171"/>
      <c r="F2" s="171"/>
      <c r="G2" s="171"/>
      <c r="H2" s="171"/>
      <c r="I2" s="171"/>
      <c r="J2" s="171"/>
      <c r="K2" s="660" t="s">
        <v>443</v>
      </c>
      <c r="L2" s="660"/>
      <c r="M2" s="660"/>
      <c r="N2" s="660"/>
    </row>
    <row r="3" spans="1:14" ht="19.5" customHeight="1">
      <c r="A3" s="171"/>
      <c r="B3" s="171"/>
      <c r="C3" s="171"/>
      <c r="D3" s="171"/>
      <c r="E3" s="171"/>
      <c r="F3" s="171"/>
      <c r="G3" s="171"/>
      <c r="H3" s="171"/>
      <c r="I3" s="171"/>
      <c r="J3" s="171"/>
      <c r="K3" s="660" t="s">
        <v>442</v>
      </c>
      <c r="L3" s="660"/>
      <c r="M3" s="660"/>
      <c r="N3" s="660"/>
    </row>
    <row r="4" spans="1:14" ht="12.75" customHeight="1">
      <c r="A4" s="615" t="s">
        <v>965</v>
      </c>
      <c r="B4" s="615"/>
      <c r="C4" s="615"/>
      <c r="D4" s="615"/>
      <c r="E4" s="615"/>
      <c r="F4" s="615"/>
      <c r="G4" s="615"/>
      <c r="H4" s="615"/>
      <c r="I4" s="615"/>
      <c r="J4" s="615"/>
      <c r="K4" s="615"/>
      <c r="L4" s="615"/>
      <c r="M4" s="615"/>
      <c r="N4" s="615"/>
    </row>
    <row r="5" spans="1:14" ht="12.75" customHeight="1">
      <c r="A5" s="615" t="s">
        <v>344</v>
      </c>
      <c r="B5" s="615"/>
      <c r="C5" s="615"/>
      <c r="D5" s="615"/>
      <c r="E5" s="615"/>
      <c r="F5" s="615"/>
      <c r="G5" s="615"/>
      <c r="H5" s="615"/>
      <c r="I5" s="615"/>
      <c r="J5" s="615"/>
      <c r="K5" s="615"/>
      <c r="L5" s="615"/>
      <c r="M5" s="615"/>
      <c r="N5" s="615"/>
    </row>
    <row r="6" spans="1:14" ht="15" customHeight="1">
      <c r="A6" s="171"/>
      <c r="B6" s="171"/>
      <c r="C6" s="171"/>
      <c r="D6" s="171"/>
      <c r="E6" s="171"/>
      <c r="F6" s="219" t="s">
        <v>848</v>
      </c>
      <c r="G6" s="92" t="str">
        <f>Баланс!O6</f>
        <v>январь</v>
      </c>
      <c r="H6" s="93" t="s">
        <v>53</v>
      </c>
      <c r="I6" s="93" t="str">
        <f>Баланс!Q6</f>
        <v>декабрь</v>
      </c>
      <c r="J6" s="694">
        <f>Баланс!K5</f>
        <v>44196</v>
      </c>
      <c r="K6" s="694"/>
      <c r="L6" s="171"/>
      <c r="M6" s="171"/>
      <c r="N6" s="171"/>
    </row>
    <row r="7" spans="1:25" s="119" customFormat="1" ht="11.25" customHeight="1">
      <c r="A7" s="220"/>
      <c r="B7" s="220"/>
      <c r="C7" s="220"/>
      <c r="D7" s="220"/>
      <c r="E7" s="220"/>
      <c r="F7" s="220"/>
      <c r="G7" s="220"/>
      <c r="H7" s="220"/>
      <c r="I7" s="220"/>
      <c r="J7" s="220"/>
      <c r="K7" s="221"/>
      <c r="L7" s="220"/>
      <c r="M7" s="220"/>
      <c r="N7" s="220"/>
      <c r="P7" s="343"/>
      <c r="Q7" s="343"/>
      <c r="R7" s="343"/>
      <c r="S7" s="343"/>
      <c r="T7" s="343"/>
      <c r="U7" s="343"/>
      <c r="V7" s="343"/>
      <c r="W7" s="343"/>
      <c r="X7" s="343"/>
      <c r="Y7" s="343"/>
    </row>
    <row r="8" spans="1:14" ht="12.75" customHeight="1">
      <c r="A8" s="623" t="s">
        <v>975</v>
      </c>
      <c r="B8" s="624"/>
      <c r="C8" s="624"/>
      <c r="D8" s="693"/>
      <c r="E8" s="625" t="str">
        <f>Баланс!D21</f>
        <v>ЗАО "Торгово-коммерческий дом ЮНИСПЕКТР"</v>
      </c>
      <c r="F8" s="626"/>
      <c r="G8" s="626"/>
      <c r="H8" s="626"/>
      <c r="I8" s="626"/>
      <c r="J8" s="626"/>
      <c r="K8" s="626"/>
      <c r="L8" s="626"/>
      <c r="M8" s="626"/>
      <c r="N8" s="627"/>
    </row>
    <row r="9" spans="1:14" ht="12.75" customHeight="1">
      <c r="A9" s="623" t="s">
        <v>966</v>
      </c>
      <c r="B9" s="624"/>
      <c r="C9" s="624"/>
      <c r="D9" s="693"/>
      <c r="E9" s="678">
        <f>Баланс!D22</f>
        <v>101085891</v>
      </c>
      <c r="F9" s="679"/>
      <c r="G9" s="679"/>
      <c r="H9" s="679"/>
      <c r="I9" s="679"/>
      <c r="J9" s="679"/>
      <c r="K9" s="679"/>
      <c r="L9" s="679"/>
      <c r="M9" s="679"/>
      <c r="N9" s="680"/>
    </row>
    <row r="10" spans="1:15" ht="12.75" customHeight="1">
      <c r="A10" s="623" t="s">
        <v>721</v>
      </c>
      <c r="B10" s="624"/>
      <c r="C10" s="624"/>
      <c r="D10" s="693"/>
      <c r="E10" s="625" t="str">
        <f>Баланс!D23</f>
        <v>Производство электроэнергии</v>
      </c>
      <c r="F10" s="626"/>
      <c r="G10" s="626"/>
      <c r="H10" s="626"/>
      <c r="I10" s="626"/>
      <c r="J10" s="626"/>
      <c r="K10" s="626"/>
      <c r="L10" s="626"/>
      <c r="M10" s="626"/>
      <c r="N10" s="627"/>
      <c r="O10" s="665"/>
    </row>
    <row r="11" spans="1:15" ht="12.75" customHeight="1">
      <c r="A11" s="623" t="s">
        <v>967</v>
      </c>
      <c r="B11" s="624"/>
      <c r="C11" s="624"/>
      <c r="D11" s="693"/>
      <c r="E11" s="625" t="str">
        <f>Баланс!D24</f>
        <v>Закрытое акционерное общенство</v>
      </c>
      <c r="F11" s="626"/>
      <c r="G11" s="626"/>
      <c r="H11" s="626"/>
      <c r="I11" s="626"/>
      <c r="J11" s="626"/>
      <c r="K11" s="626"/>
      <c r="L11" s="626"/>
      <c r="M11" s="626"/>
      <c r="N11" s="627"/>
      <c r="O11" s="666"/>
    </row>
    <row r="12" spans="1:15" ht="12.75" customHeight="1">
      <c r="A12" s="623" t="s">
        <v>968</v>
      </c>
      <c r="B12" s="624"/>
      <c r="C12" s="624"/>
      <c r="D12" s="693"/>
      <c r="E12" s="625" t="str">
        <f>Баланс!D25</f>
        <v>Юридическое лицо без ведомственной подчиненности</v>
      </c>
      <c r="F12" s="626"/>
      <c r="G12" s="626"/>
      <c r="H12" s="626"/>
      <c r="I12" s="626"/>
      <c r="J12" s="626"/>
      <c r="K12" s="626"/>
      <c r="L12" s="626"/>
      <c r="M12" s="626"/>
      <c r="N12" s="627"/>
      <c r="O12" s="666"/>
    </row>
    <row r="13" spans="1:15" ht="12.75" customHeight="1">
      <c r="A13" s="623" t="s">
        <v>969</v>
      </c>
      <c r="B13" s="624"/>
      <c r="C13" s="624"/>
      <c r="D13" s="693"/>
      <c r="E13" s="625" t="str">
        <f>Баланс!D26</f>
        <v>тыс.руб.</v>
      </c>
      <c r="F13" s="626"/>
      <c r="G13" s="626"/>
      <c r="H13" s="626"/>
      <c r="I13" s="626"/>
      <c r="J13" s="626"/>
      <c r="K13" s="626"/>
      <c r="L13" s="626"/>
      <c r="M13" s="626"/>
      <c r="N13" s="627"/>
      <c r="O13" s="666"/>
    </row>
    <row r="14" spans="1:15" ht="12.75" customHeight="1">
      <c r="A14" s="623" t="s">
        <v>976</v>
      </c>
      <c r="B14" s="624"/>
      <c r="C14" s="624"/>
      <c r="D14" s="693"/>
      <c r="E14" s="625" t="str">
        <f>Баланс!D27</f>
        <v>220131 г.Минск ул.Гамарника, 16А, офис 145</v>
      </c>
      <c r="F14" s="626"/>
      <c r="G14" s="626"/>
      <c r="H14" s="626"/>
      <c r="I14" s="626"/>
      <c r="J14" s="626"/>
      <c r="K14" s="626"/>
      <c r="L14" s="626"/>
      <c r="M14" s="626"/>
      <c r="N14" s="627"/>
      <c r="O14" s="666"/>
    </row>
    <row r="15" spans="1:15" ht="9.75" customHeight="1">
      <c r="A15" s="697"/>
      <c r="B15" s="697"/>
      <c r="C15" s="697"/>
      <c r="D15" s="697"/>
      <c r="E15" s="697"/>
      <c r="F15" s="697"/>
      <c r="G15" s="697"/>
      <c r="H15" s="697"/>
      <c r="I15" s="697"/>
      <c r="J15" s="697"/>
      <c r="K15" s="171"/>
      <c r="L15" s="171"/>
      <c r="M15" s="171"/>
      <c r="N15" s="171"/>
      <c r="O15" s="666"/>
    </row>
    <row r="16" spans="1:15" ht="69" customHeight="1">
      <c r="A16" s="556" t="s">
        <v>994</v>
      </c>
      <c r="B16" s="557"/>
      <c r="C16" s="557"/>
      <c r="D16" s="558"/>
      <c r="E16" s="173" t="s">
        <v>942</v>
      </c>
      <c r="F16" s="173" t="s">
        <v>856</v>
      </c>
      <c r="G16" s="556" t="s">
        <v>852</v>
      </c>
      <c r="H16" s="558"/>
      <c r="I16" s="173" t="s">
        <v>853</v>
      </c>
      <c r="J16" s="173" t="s">
        <v>857</v>
      </c>
      <c r="K16" s="173" t="s">
        <v>854</v>
      </c>
      <c r="L16" s="173" t="s">
        <v>855</v>
      </c>
      <c r="M16" s="162" t="s">
        <v>961</v>
      </c>
      <c r="N16" s="24" t="s">
        <v>792</v>
      </c>
      <c r="O16" s="120" t="s">
        <v>76</v>
      </c>
    </row>
    <row r="17" spans="1:25" s="121" customFormat="1" ht="11.25" customHeight="1">
      <c r="A17" s="641">
        <v>1</v>
      </c>
      <c r="B17" s="642"/>
      <c r="C17" s="642"/>
      <c r="D17" s="643"/>
      <c r="E17" s="222">
        <v>2</v>
      </c>
      <c r="F17" s="48">
        <v>3</v>
      </c>
      <c r="G17" s="641">
        <v>4</v>
      </c>
      <c r="H17" s="643"/>
      <c r="I17" s="48">
        <v>5</v>
      </c>
      <c r="J17" s="48">
        <v>6</v>
      </c>
      <c r="K17" s="72">
        <v>7</v>
      </c>
      <c r="L17" s="72" t="s">
        <v>52</v>
      </c>
      <c r="M17" s="72">
        <v>9</v>
      </c>
      <c r="N17" s="72">
        <v>10</v>
      </c>
      <c r="O17" s="653" t="s">
        <v>118</v>
      </c>
      <c r="P17" s="344"/>
      <c r="Q17" s="344"/>
      <c r="R17" s="344"/>
      <c r="S17" s="345"/>
      <c r="T17" s="345"/>
      <c r="U17" s="345"/>
      <c r="V17" s="345"/>
      <c r="W17" s="345"/>
      <c r="X17" s="345"/>
      <c r="Y17" s="345"/>
    </row>
    <row r="18" spans="1:19" ht="24.75" customHeight="1">
      <c r="A18" s="514" t="s">
        <v>74</v>
      </c>
      <c r="B18" s="515"/>
      <c r="C18" s="708">
        <f>DATE(YEAR(Баланс!G33),MONTH(0),DAY(0))</f>
        <v>43465</v>
      </c>
      <c r="D18" s="709"/>
      <c r="E18" s="293" t="s">
        <v>982</v>
      </c>
      <c r="F18" s="76">
        <v>1512</v>
      </c>
      <c r="G18" s="695">
        <v>0</v>
      </c>
      <c r="H18" s="696"/>
      <c r="I18" s="216">
        <v>0</v>
      </c>
      <c r="J18" s="76">
        <v>248</v>
      </c>
      <c r="K18" s="76">
        <v>3817</v>
      </c>
      <c r="L18" s="76">
        <v>95</v>
      </c>
      <c r="M18" s="76">
        <v>0</v>
      </c>
      <c r="N18" s="471">
        <f>F18-G18-I18+J18+K18+L18+M18</f>
        <v>5672</v>
      </c>
      <c r="O18" s="653"/>
      <c r="P18" s="344"/>
      <c r="Q18" s="344"/>
      <c r="R18" s="344"/>
      <c r="S18" s="346"/>
    </row>
    <row r="19" spans="1:19" ht="30" customHeight="1">
      <c r="A19" s="684" t="s">
        <v>794</v>
      </c>
      <c r="B19" s="685"/>
      <c r="C19" s="685"/>
      <c r="D19" s="686"/>
      <c r="E19" s="294" t="s">
        <v>983</v>
      </c>
      <c r="F19" s="76">
        <v>0</v>
      </c>
      <c r="G19" s="671">
        <v>0</v>
      </c>
      <c r="H19" s="672"/>
      <c r="I19" s="76">
        <v>0</v>
      </c>
      <c r="J19" s="76">
        <v>0</v>
      </c>
      <c r="K19" s="76">
        <v>0</v>
      </c>
      <c r="L19" s="76">
        <v>0</v>
      </c>
      <c r="M19" s="76">
        <v>0</v>
      </c>
      <c r="N19" s="471">
        <f>SUM(F19:M19)</f>
        <v>0</v>
      </c>
      <c r="O19" s="653" t="s">
        <v>230</v>
      </c>
      <c r="P19" s="344"/>
      <c r="Q19" s="344"/>
      <c r="R19" s="344"/>
      <c r="S19" s="346"/>
    </row>
    <row r="20" spans="1:19" ht="31.5" customHeight="1">
      <c r="A20" s="710" t="s">
        <v>795</v>
      </c>
      <c r="B20" s="690"/>
      <c r="C20" s="690"/>
      <c r="D20" s="691"/>
      <c r="E20" s="294" t="s">
        <v>984</v>
      </c>
      <c r="F20" s="76">
        <v>0</v>
      </c>
      <c r="G20" s="671">
        <v>0</v>
      </c>
      <c r="H20" s="672"/>
      <c r="I20" s="76">
        <v>0</v>
      </c>
      <c r="J20" s="76">
        <v>0</v>
      </c>
      <c r="K20" s="76">
        <v>0</v>
      </c>
      <c r="L20" s="76">
        <v>-3</v>
      </c>
      <c r="M20" s="76">
        <v>0</v>
      </c>
      <c r="N20" s="471">
        <f>SUM(F20:M20)</f>
        <v>-3</v>
      </c>
      <c r="O20" s="653"/>
      <c r="P20" s="344"/>
      <c r="Q20" s="344"/>
      <c r="R20" s="344"/>
      <c r="S20" s="346"/>
    </row>
    <row r="21" spans="1:19" ht="15" customHeight="1">
      <c r="A21" s="508" t="s">
        <v>75</v>
      </c>
      <c r="B21" s="690"/>
      <c r="C21" s="690"/>
      <c r="D21" s="691"/>
      <c r="E21" s="706" t="s">
        <v>985</v>
      </c>
      <c r="F21" s="650">
        <f>F18+F19+F20</f>
        <v>1512</v>
      </c>
      <c r="G21" s="698">
        <f>G19+G20-G18</f>
        <v>0</v>
      </c>
      <c r="H21" s="699"/>
      <c r="I21" s="650">
        <f>I19+I20-I18</f>
        <v>0</v>
      </c>
      <c r="J21" s="650">
        <f>J18+J19+J20</f>
        <v>248</v>
      </c>
      <c r="K21" s="650">
        <f>K18+K19+K20</f>
        <v>3817</v>
      </c>
      <c r="L21" s="650">
        <f>L18+L19+L20</f>
        <v>92</v>
      </c>
      <c r="M21" s="650">
        <f>M18+M19+M20</f>
        <v>0</v>
      </c>
      <c r="N21" s="650">
        <f>N18+N19+N20</f>
        <v>5669</v>
      </c>
      <c r="O21" s="122"/>
      <c r="P21" s="346"/>
      <c r="Q21" s="346"/>
      <c r="R21" s="346"/>
      <c r="S21" s="346"/>
    </row>
    <row r="22" spans="1:19" ht="15" customHeight="1">
      <c r="A22" s="687">
        <f>DATE(YEAR(Баланс!G33),MONTH(0),DAY(0))</f>
        <v>43465</v>
      </c>
      <c r="B22" s="688"/>
      <c r="C22" s="688"/>
      <c r="D22" s="689"/>
      <c r="E22" s="707"/>
      <c r="F22" s="651"/>
      <c r="G22" s="700"/>
      <c r="H22" s="701"/>
      <c r="I22" s="651"/>
      <c r="J22" s="651"/>
      <c r="K22" s="651"/>
      <c r="L22" s="651"/>
      <c r="M22" s="651"/>
      <c r="N22" s="651"/>
      <c r="O22" s="122"/>
      <c r="P22" s="346"/>
      <c r="Q22" s="346"/>
      <c r="R22" s="346"/>
      <c r="S22" s="346"/>
    </row>
    <row r="23" spans="1:14" ht="15" customHeight="1">
      <c r="A23" s="223" t="s">
        <v>858</v>
      </c>
      <c r="B23" s="714" t="str">
        <f>CONCATENATE(G6," ","-"," ",I6," ",YEAR(J6)-1," года")</f>
        <v>январь - декабрь 2019 года</v>
      </c>
      <c r="C23" s="714"/>
      <c r="D23" s="715"/>
      <c r="E23" s="706" t="s">
        <v>986</v>
      </c>
      <c r="F23" s="663">
        <f>SUM(F25:F34)</f>
        <v>0</v>
      </c>
      <c r="G23" s="702">
        <f>SUM(G25:H34)</f>
        <v>0</v>
      </c>
      <c r="H23" s="703"/>
      <c r="I23" s="663">
        <f aca="true" t="shared" si="0" ref="I23:N23">SUM(I25:I34)</f>
        <v>0</v>
      </c>
      <c r="J23" s="663">
        <f t="shared" si="0"/>
        <v>0</v>
      </c>
      <c r="K23" s="663">
        <f t="shared" si="0"/>
        <v>0</v>
      </c>
      <c r="L23" s="663">
        <f t="shared" si="0"/>
        <v>0</v>
      </c>
      <c r="M23" s="663">
        <f t="shared" si="0"/>
        <v>-49</v>
      </c>
      <c r="N23" s="663">
        <f t="shared" si="0"/>
        <v>-49</v>
      </c>
    </row>
    <row r="24" spans="1:14" ht="25.5" customHeight="1">
      <c r="A24" s="711" t="s">
        <v>859</v>
      </c>
      <c r="B24" s="712"/>
      <c r="C24" s="712"/>
      <c r="D24" s="713"/>
      <c r="E24" s="707"/>
      <c r="F24" s="664"/>
      <c r="G24" s="704"/>
      <c r="H24" s="705"/>
      <c r="I24" s="664"/>
      <c r="J24" s="664"/>
      <c r="K24" s="664"/>
      <c r="L24" s="664"/>
      <c r="M24" s="664"/>
      <c r="N24" s="664"/>
    </row>
    <row r="25" spans="1:14" ht="15" customHeight="1">
      <c r="A25" s="596" t="s">
        <v>943</v>
      </c>
      <c r="B25" s="597"/>
      <c r="C25" s="597"/>
      <c r="D25" s="598"/>
      <c r="E25" s="294"/>
      <c r="F25" s="661">
        <v>0</v>
      </c>
      <c r="G25" s="667">
        <v>0</v>
      </c>
      <c r="H25" s="668"/>
      <c r="I25" s="661">
        <v>0</v>
      </c>
      <c r="J25" s="661">
        <v>0</v>
      </c>
      <c r="K25" s="661">
        <v>0</v>
      </c>
      <c r="L25" s="661">
        <v>0</v>
      </c>
      <c r="M25" s="661">
        <v>-49</v>
      </c>
      <c r="N25" s="663">
        <f>SUM(F25:M26)</f>
        <v>-49</v>
      </c>
    </row>
    <row r="26" spans="1:15" ht="14.25" customHeight="1">
      <c r="A26" s="599" t="s">
        <v>817</v>
      </c>
      <c r="B26" s="600"/>
      <c r="C26" s="600"/>
      <c r="D26" s="601"/>
      <c r="E26" s="295" t="s">
        <v>995</v>
      </c>
      <c r="F26" s="662"/>
      <c r="G26" s="669"/>
      <c r="H26" s="670"/>
      <c r="I26" s="662"/>
      <c r="J26" s="662"/>
      <c r="K26" s="662"/>
      <c r="L26" s="662"/>
      <c r="M26" s="662"/>
      <c r="N26" s="664"/>
      <c r="O26" s="123" t="str">
        <f>IF(O27&gt;0,"ВНИМАНИЕ!","")</f>
        <v>ВНИМАНИЕ!</v>
      </c>
    </row>
    <row r="27" spans="1:15" ht="25.5" customHeight="1">
      <c r="A27" s="584" t="s">
        <v>796</v>
      </c>
      <c r="B27" s="585"/>
      <c r="C27" s="585"/>
      <c r="D27" s="586"/>
      <c r="E27" s="294" t="s">
        <v>996</v>
      </c>
      <c r="F27" s="76">
        <v>0</v>
      </c>
      <c r="G27" s="671">
        <v>0</v>
      </c>
      <c r="H27" s="672"/>
      <c r="I27" s="76">
        <v>0</v>
      </c>
      <c r="J27" s="76">
        <v>0</v>
      </c>
      <c r="K27" s="76">
        <v>0</v>
      </c>
      <c r="L27" s="76">
        <v>0</v>
      </c>
      <c r="M27" s="76">
        <v>0</v>
      </c>
      <c r="N27" s="80">
        <f aca="true" t="shared" si="1" ref="N27:N34">SUM(F27:M27)</f>
        <v>0</v>
      </c>
      <c r="O27" s="124" t="str">
        <f>IF(ABS($K$27)-ABS($K$38)=ABS('Прил.2'!$K$58),0,"разность стр. 052 гр. 7 и стр. 062 гр. 7 не равна стр. 220 гр.4 Приложения 2!")</f>
        <v>разность стр. 052 гр. 7 и стр. 062 гр. 7 не равна стр. 220 гр.4 Приложения 2!</v>
      </c>
    </row>
    <row r="28" spans="1:15" ht="37.5" customHeight="1">
      <c r="A28" s="584" t="s">
        <v>797</v>
      </c>
      <c r="B28" s="585"/>
      <c r="C28" s="585"/>
      <c r="D28" s="586"/>
      <c r="E28" s="294" t="s">
        <v>997</v>
      </c>
      <c r="F28" s="76">
        <v>0</v>
      </c>
      <c r="G28" s="671">
        <v>0</v>
      </c>
      <c r="H28" s="672"/>
      <c r="I28" s="76">
        <v>0</v>
      </c>
      <c r="J28" s="76">
        <v>0</v>
      </c>
      <c r="K28" s="76"/>
      <c r="L28" s="76">
        <v>0</v>
      </c>
      <c r="M28" s="76">
        <v>0</v>
      </c>
      <c r="N28" s="80">
        <f t="shared" si="1"/>
        <v>0</v>
      </c>
      <c r="O28" s="124"/>
    </row>
    <row r="29" spans="1:15" ht="15" customHeight="1">
      <c r="A29" s="584" t="s">
        <v>860</v>
      </c>
      <c r="B29" s="585"/>
      <c r="C29" s="585"/>
      <c r="D29" s="586"/>
      <c r="E29" s="294" t="s">
        <v>998</v>
      </c>
      <c r="F29" s="76">
        <v>0</v>
      </c>
      <c r="G29" s="671">
        <v>0</v>
      </c>
      <c r="H29" s="672"/>
      <c r="I29" s="76">
        <v>0</v>
      </c>
      <c r="J29" s="76">
        <v>0</v>
      </c>
      <c r="K29" s="76">
        <v>0</v>
      </c>
      <c r="L29" s="76">
        <v>0</v>
      </c>
      <c r="M29" s="76">
        <v>0</v>
      </c>
      <c r="N29" s="80">
        <f t="shared" si="1"/>
        <v>0</v>
      </c>
      <c r="O29" s="653" t="s">
        <v>422</v>
      </c>
    </row>
    <row r="30" spans="1:15" ht="27" customHeight="1">
      <c r="A30" s="584" t="s">
        <v>798</v>
      </c>
      <c r="B30" s="585"/>
      <c r="C30" s="585"/>
      <c r="D30" s="586"/>
      <c r="E30" s="294" t="s">
        <v>999</v>
      </c>
      <c r="F30" s="76">
        <v>0</v>
      </c>
      <c r="G30" s="671">
        <v>0</v>
      </c>
      <c r="H30" s="672"/>
      <c r="I30" s="76">
        <v>0</v>
      </c>
      <c r="J30" s="76">
        <v>0</v>
      </c>
      <c r="K30" s="76">
        <v>0</v>
      </c>
      <c r="L30" s="76">
        <v>0</v>
      </c>
      <c r="M30" s="76">
        <v>0</v>
      </c>
      <c r="N30" s="80">
        <f t="shared" si="1"/>
        <v>0</v>
      </c>
      <c r="O30" s="659"/>
    </row>
    <row r="31" spans="1:15" ht="38.25" customHeight="1">
      <c r="A31" s="584" t="s">
        <v>799</v>
      </c>
      <c r="B31" s="585"/>
      <c r="C31" s="585"/>
      <c r="D31" s="586"/>
      <c r="E31" s="294" t="s">
        <v>1000</v>
      </c>
      <c r="F31" s="76">
        <v>0</v>
      </c>
      <c r="G31" s="671">
        <v>0</v>
      </c>
      <c r="H31" s="672"/>
      <c r="I31" s="76">
        <v>0</v>
      </c>
      <c r="J31" s="76">
        <v>0</v>
      </c>
      <c r="K31" s="76">
        <v>0</v>
      </c>
      <c r="L31" s="76">
        <v>0</v>
      </c>
      <c r="M31" s="76">
        <v>0</v>
      </c>
      <c r="N31" s="80">
        <f t="shared" si="1"/>
        <v>0</v>
      </c>
      <c r="O31" s="659"/>
    </row>
    <row r="32" spans="1:15" ht="12.75" customHeight="1">
      <c r="A32" s="584" t="s">
        <v>800</v>
      </c>
      <c r="B32" s="585"/>
      <c r="C32" s="585"/>
      <c r="D32" s="586"/>
      <c r="E32" s="294" t="s">
        <v>1001</v>
      </c>
      <c r="F32" s="76">
        <v>0</v>
      </c>
      <c r="G32" s="671">
        <v>0</v>
      </c>
      <c r="H32" s="672"/>
      <c r="I32" s="76">
        <v>0</v>
      </c>
      <c r="J32" s="76">
        <v>0</v>
      </c>
      <c r="K32" s="76">
        <v>0</v>
      </c>
      <c r="L32" s="76">
        <v>0</v>
      </c>
      <c r="M32" s="76">
        <v>0</v>
      </c>
      <c r="N32" s="80">
        <f t="shared" si="1"/>
        <v>0</v>
      </c>
      <c r="O32" s="659"/>
    </row>
    <row r="33" spans="1:15" ht="12.75" customHeight="1">
      <c r="A33" s="681"/>
      <c r="B33" s="682"/>
      <c r="C33" s="682"/>
      <c r="D33" s="683"/>
      <c r="E33" s="294" t="s">
        <v>801</v>
      </c>
      <c r="F33" s="76">
        <v>0</v>
      </c>
      <c r="G33" s="671">
        <v>0</v>
      </c>
      <c r="H33" s="672"/>
      <c r="I33" s="76">
        <v>0</v>
      </c>
      <c r="J33" s="76">
        <v>0</v>
      </c>
      <c r="K33" s="76">
        <v>0</v>
      </c>
      <c r="L33" s="76">
        <v>0</v>
      </c>
      <c r="M33" s="76">
        <v>0</v>
      </c>
      <c r="N33" s="80">
        <f t="shared" si="1"/>
        <v>0</v>
      </c>
      <c r="O33" s="659"/>
    </row>
    <row r="34" spans="1:15" ht="12.75" customHeight="1">
      <c r="A34" s="681"/>
      <c r="B34" s="682"/>
      <c r="C34" s="682"/>
      <c r="D34" s="683"/>
      <c r="E34" s="294" t="s">
        <v>802</v>
      </c>
      <c r="F34" s="76">
        <v>0</v>
      </c>
      <c r="G34" s="671">
        <v>0</v>
      </c>
      <c r="H34" s="672"/>
      <c r="I34" s="76">
        <v>0</v>
      </c>
      <c r="J34" s="76">
        <v>0</v>
      </c>
      <c r="K34" s="76">
        <v>0</v>
      </c>
      <c r="L34" s="76">
        <v>0</v>
      </c>
      <c r="M34" s="76">
        <v>0</v>
      </c>
      <c r="N34" s="80">
        <f t="shared" si="1"/>
        <v>0</v>
      </c>
      <c r="O34" s="659"/>
    </row>
    <row r="35" spans="1:14" ht="25.5" customHeight="1">
      <c r="A35" s="684" t="s">
        <v>803</v>
      </c>
      <c r="B35" s="685"/>
      <c r="C35" s="685"/>
      <c r="D35" s="686"/>
      <c r="E35" s="294" t="s">
        <v>987</v>
      </c>
      <c r="F35" s="80">
        <f>SUM(F36:F41,F44:F47)</f>
        <v>0</v>
      </c>
      <c r="G35" s="676">
        <f>SUM(G36:H41,G44:H47)</f>
        <v>0</v>
      </c>
      <c r="H35" s="677"/>
      <c r="I35" s="80">
        <f aca="true" t="shared" si="2" ref="I35:N35">SUM(I36:I41,I44:I47)</f>
        <v>0</v>
      </c>
      <c r="J35" s="80">
        <f t="shared" si="2"/>
        <v>0</v>
      </c>
      <c r="K35" s="80">
        <f t="shared" si="2"/>
        <v>0</v>
      </c>
      <c r="L35" s="80">
        <f t="shared" si="2"/>
        <v>-302</v>
      </c>
      <c r="M35" s="80">
        <f t="shared" si="2"/>
        <v>0</v>
      </c>
      <c r="N35" s="80">
        <f t="shared" si="2"/>
        <v>-302</v>
      </c>
    </row>
    <row r="36" spans="1:15" ht="12.75" customHeight="1">
      <c r="A36" s="596" t="s">
        <v>943</v>
      </c>
      <c r="B36" s="597"/>
      <c r="C36" s="597"/>
      <c r="D36" s="598"/>
      <c r="E36" s="294"/>
      <c r="F36" s="661">
        <v>0</v>
      </c>
      <c r="G36" s="667">
        <v>0</v>
      </c>
      <c r="H36" s="668"/>
      <c r="I36" s="661">
        <v>0</v>
      </c>
      <c r="J36" s="661">
        <v>0</v>
      </c>
      <c r="K36" s="661">
        <v>0</v>
      </c>
      <c r="L36" s="661">
        <v>0</v>
      </c>
      <c r="M36" s="661">
        <v>0</v>
      </c>
      <c r="N36" s="663">
        <f>SUM(F36:M37)</f>
        <v>0</v>
      </c>
      <c r="O36" s="653" t="s">
        <v>421</v>
      </c>
    </row>
    <row r="37" spans="1:15" ht="12.75" customHeight="1">
      <c r="A37" s="599" t="s">
        <v>804</v>
      </c>
      <c r="B37" s="600"/>
      <c r="C37" s="600"/>
      <c r="D37" s="601"/>
      <c r="E37" s="295" t="s">
        <v>1002</v>
      </c>
      <c r="F37" s="662"/>
      <c r="G37" s="669"/>
      <c r="H37" s="670"/>
      <c r="I37" s="662"/>
      <c r="J37" s="662"/>
      <c r="K37" s="662"/>
      <c r="L37" s="662"/>
      <c r="M37" s="662"/>
      <c r="N37" s="664"/>
      <c r="O37" s="659"/>
    </row>
    <row r="38" spans="1:15" ht="25.5" customHeight="1">
      <c r="A38" s="584" t="s">
        <v>796</v>
      </c>
      <c r="B38" s="585"/>
      <c r="C38" s="585"/>
      <c r="D38" s="586"/>
      <c r="E38" s="294" t="s">
        <v>1003</v>
      </c>
      <c r="F38" s="76">
        <v>0</v>
      </c>
      <c r="G38" s="671">
        <v>0</v>
      </c>
      <c r="H38" s="672"/>
      <c r="I38" s="76">
        <v>0</v>
      </c>
      <c r="J38" s="76">
        <v>0</v>
      </c>
      <c r="K38" s="76">
        <v>0</v>
      </c>
      <c r="L38" s="76">
        <v>0</v>
      </c>
      <c r="M38" s="76">
        <v>0</v>
      </c>
      <c r="N38" s="80">
        <f aca="true" t="shared" si="3" ref="N38:N54">SUM(F38:M38)</f>
        <v>0</v>
      </c>
      <c r="O38" s="659"/>
    </row>
    <row r="39" spans="1:15" ht="38.25" customHeight="1">
      <c r="A39" s="584" t="s">
        <v>805</v>
      </c>
      <c r="B39" s="585"/>
      <c r="C39" s="585"/>
      <c r="D39" s="586"/>
      <c r="E39" s="294" t="s">
        <v>1004</v>
      </c>
      <c r="F39" s="76">
        <v>0</v>
      </c>
      <c r="G39" s="671">
        <v>0</v>
      </c>
      <c r="H39" s="672"/>
      <c r="I39" s="76">
        <v>0</v>
      </c>
      <c r="J39" s="76">
        <v>0</v>
      </c>
      <c r="K39" s="76">
        <v>0</v>
      </c>
      <c r="L39" s="76">
        <v>0</v>
      </c>
      <c r="M39" s="76">
        <v>0</v>
      </c>
      <c r="N39" s="80">
        <f t="shared" si="3"/>
        <v>0</v>
      </c>
      <c r="O39" s="659"/>
    </row>
    <row r="40" spans="1:15" ht="26.25" customHeight="1">
      <c r="A40" s="584" t="s">
        <v>806</v>
      </c>
      <c r="B40" s="585"/>
      <c r="C40" s="585"/>
      <c r="D40" s="586"/>
      <c r="E40" s="294" t="s">
        <v>1005</v>
      </c>
      <c r="F40" s="76">
        <v>0</v>
      </c>
      <c r="G40" s="671">
        <v>0</v>
      </c>
      <c r="H40" s="672"/>
      <c r="I40" s="76">
        <v>0</v>
      </c>
      <c r="J40" s="76">
        <v>0</v>
      </c>
      <c r="K40" s="76">
        <v>0</v>
      </c>
      <c r="L40" s="76">
        <v>0</v>
      </c>
      <c r="M40" s="76">
        <v>0</v>
      </c>
      <c r="N40" s="80">
        <f t="shared" si="3"/>
        <v>0</v>
      </c>
      <c r="O40" s="659"/>
    </row>
    <row r="41" spans="1:15" ht="26.25" customHeight="1">
      <c r="A41" s="584" t="s">
        <v>807</v>
      </c>
      <c r="B41" s="585"/>
      <c r="C41" s="585"/>
      <c r="D41" s="586"/>
      <c r="E41" s="293" t="s">
        <v>1006</v>
      </c>
      <c r="F41" s="76">
        <v>0</v>
      </c>
      <c r="G41" s="671">
        <v>0</v>
      </c>
      <c r="H41" s="672"/>
      <c r="I41" s="76">
        <v>0</v>
      </c>
      <c r="J41" s="76">
        <v>0</v>
      </c>
      <c r="K41" s="76">
        <v>0</v>
      </c>
      <c r="L41" s="76">
        <v>0</v>
      </c>
      <c r="M41" s="76">
        <v>0</v>
      </c>
      <c r="N41" s="80">
        <f t="shared" si="3"/>
        <v>0</v>
      </c>
      <c r="O41" s="659"/>
    </row>
    <row r="42" spans="1:18" ht="69" customHeight="1">
      <c r="A42" s="556" t="s">
        <v>994</v>
      </c>
      <c r="B42" s="557"/>
      <c r="C42" s="557"/>
      <c r="D42" s="558"/>
      <c r="E42" s="296" t="s">
        <v>942</v>
      </c>
      <c r="F42" s="173" t="s">
        <v>856</v>
      </c>
      <c r="G42" s="556" t="s">
        <v>852</v>
      </c>
      <c r="H42" s="558"/>
      <c r="I42" s="173" t="s">
        <v>853</v>
      </c>
      <c r="J42" s="173" t="s">
        <v>857</v>
      </c>
      <c r="K42" s="173" t="s">
        <v>854</v>
      </c>
      <c r="L42" s="173" t="s">
        <v>855</v>
      </c>
      <c r="M42" s="162" t="s">
        <v>961</v>
      </c>
      <c r="N42" s="24" t="s">
        <v>792</v>
      </c>
      <c r="O42" s="349" t="s">
        <v>420</v>
      </c>
      <c r="P42" s="344"/>
      <c r="Q42" s="344"/>
      <c r="R42" s="344"/>
    </row>
    <row r="43" spans="1:25" s="121" customFormat="1" ht="11.25" customHeight="1">
      <c r="A43" s="641">
        <v>1</v>
      </c>
      <c r="B43" s="642"/>
      <c r="C43" s="642"/>
      <c r="D43" s="643"/>
      <c r="E43" s="297">
        <v>2</v>
      </c>
      <c r="F43" s="48">
        <v>3</v>
      </c>
      <c r="G43" s="641">
        <v>4</v>
      </c>
      <c r="H43" s="643"/>
      <c r="I43" s="48">
        <v>5</v>
      </c>
      <c r="J43" s="48">
        <v>6</v>
      </c>
      <c r="K43" s="72">
        <v>7</v>
      </c>
      <c r="L43" s="72" t="s">
        <v>52</v>
      </c>
      <c r="M43" s="72">
        <v>9</v>
      </c>
      <c r="N43" s="72">
        <v>10</v>
      </c>
      <c r="P43" s="344"/>
      <c r="Q43" s="344"/>
      <c r="R43" s="344"/>
      <c r="S43" s="345"/>
      <c r="T43" s="345"/>
      <c r="U43" s="345"/>
      <c r="V43" s="345"/>
      <c r="W43" s="345"/>
      <c r="X43" s="345"/>
      <c r="Y43" s="345"/>
    </row>
    <row r="44" spans="1:18" ht="37.5" customHeight="1">
      <c r="A44" s="584" t="s">
        <v>808</v>
      </c>
      <c r="B44" s="585"/>
      <c r="C44" s="585"/>
      <c r="D44" s="586"/>
      <c r="E44" s="293" t="s">
        <v>1007</v>
      </c>
      <c r="F44" s="76">
        <v>0</v>
      </c>
      <c r="G44" s="671">
        <v>0</v>
      </c>
      <c r="H44" s="672"/>
      <c r="I44" s="76">
        <v>0</v>
      </c>
      <c r="J44" s="76">
        <v>0</v>
      </c>
      <c r="K44" s="76">
        <v>0</v>
      </c>
      <c r="L44" s="76">
        <v>-302</v>
      </c>
      <c r="M44" s="76">
        <v>0</v>
      </c>
      <c r="N44" s="80">
        <f t="shared" si="3"/>
        <v>-302</v>
      </c>
      <c r="O44" s="349"/>
      <c r="P44" s="347"/>
      <c r="Q44" s="344"/>
      <c r="R44" s="344"/>
    </row>
    <row r="45" spans="1:18" ht="12.75" customHeight="1">
      <c r="A45" s="584" t="s">
        <v>800</v>
      </c>
      <c r="B45" s="585"/>
      <c r="C45" s="585"/>
      <c r="D45" s="586"/>
      <c r="E45" s="294" t="s">
        <v>1008</v>
      </c>
      <c r="F45" s="76">
        <v>0</v>
      </c>
      <c r="G45" s="671">
        <v>0</v>
      </c>
      <c r="H45" s="672"/>
      <c r="I45" s="76">
        <v>0</v>
      </c>
      <c r="J45" s="76">
        <v>0</v>
      </c>
      <c r="K45" s="76">
        <v>0</v>
      </c>
      <c r="L45" s="76">
        <v>0</v>
      </c>
      <c r="M45" s="76">
        <v>0</v>
      </c>
      <c r="N45" s="80">
        <f t="shared" si="3"/>
        <v>0</v>
      </c>
      <c r="O45" s="653" t="s">
        <v>313</v>
      </c>
      <c r="P45" s="654"/>
      <c r="Q45" s="344"/>
      <c r="R45" s="344"/>
    </row>
    <row r="46" spans="1:16" ht="12.75" customHeight="1">
      <c r="A46" s="681"/>
      <c r="B46" s="682"/>
      <c r="C46" s="682"/>
      <c r="D46" s="683"/>
      <c r="E46" s="294" t="s">
        <v>1009</v>
      </c>
      <c r="F46" s="76">
        <v>0</v>
      </c>
      <c r="G46" s="671">
        <v>0</v>
      </c>
      <c r="H46" s="672"/>
      <c r="I46" s="86">
        <v>0</v>
      </c>
      <c r="J46" s="76">
        <v>0</v>
      </c>
      <c r="K46" s="76">
        <v>0</v>
      </c>
      <c r="L46" s="76">
        <v>0</v>
      </c>
      <c r="M46" s="76">
        <v>0</v>
      </c>
      <c r="N46" s="80">
        <f t="shared" si="3"/>
        <v>0</v>
      </c>
      <c r="O46" s="653"/>
      <c r="P46" s="654"/>
    </row>
    <row r="47" spans="1:16" ht="12.75" customHeight="1">
      <c r="A47" s="681"/>
      <c r="B47" s="682"/>
      <c r="C47" s="682"/>
      <c r="D47" s="683"/>
      <c r="E47" s="294" t="s">
        <v>1010</v>
      </c>
      <c r="F47" s="76">
        <v>0</v>
      </c>
      <c r="G47" s="671">
        <v>0</v>
      </c>
      <c r="H47" s="672"/>
      <c r="I47" s="76">
        <v>0</v>
      </c>
      <c r="J47" s="76">
        <v>0</v>
      </c>
      <c r="K47" s="76">
        <v>0</v>
      </c>
      <c r="L47" s="76">
        <v>0</v>
      </c>
      <c r="M47" s="76">
        <v>0</v>
      </c>
      <c r="N47" s="80">
        <f t="shared" si="3"/>
        <v>0</v>
      </c>
      <c r="O47" s="653"/>
      <c r="P47" s="654"/>
    </row>
    <row r="48" spans="1:16" ht="12.75" customHeight="1">
      <c r="A48" s="684" t="s">
        <v>809</v>
      </c>
      <c r="B48" s="685"/>
      <c r="C48" s="685"/>
      <c r="D48" s="686"/>
      <c r="E48" s="293" t="s">
        <v>988</v>
      </c>
      <c r="F48" s="76">
        <v>0</v>
      </c>
      <c r="G48" s="671">
        <v>0</v>
      </c>
      <c r="H48" s="672"/>
      <c r="I48" s="76">
        <v>0</v>
      </c>
      <c r="J48" s="76">
        <v>0</v>
      </c>
      <c r="K48" s="76">
        <v>0</v>
      </c>
      <c r="L48" s="76">
        <v>0</v>
      </c>
      <c r="M48" s="76">
        <v>0</v>
      </c>
      <c r="N48" s="80">
        <f t="shared" si="3"/>
        <v>0</v>
      </c>
      <c r="O48" s="653"/>
      <c r="P48" s="654"/>
    </row>
    <row r="49" spans="1:16" ht="12.75" customHeight="1">
      <c r="A49" s="684" t="s">
        <v>810</v>
      </c>
      <c r="B49" s="685"/>
      <c r="C49" s="685"/>
      <c r="D49" s="686"/>
      <c r="E49" s="293" t="s">
        <v>989</v>
      </c>
      <c r="F49" s="76">
        <v>0</v>
      </c>
      <c r="G49" s="671">
        <v>0</v>
      </c>
      <c r="H49" s="672"/>
      <c r="I49" s="76">
        <v>0</v>
      </c>
      <c r="J49" s="76">
        <v>10</v>
      </c>
      <c r="K49" s="76">
        <v>0</v>
      </c>
      <c r="L49" s="76">
        <v>-10</v>
      </c>
      <c r="M49" s="76">
        <v>0</v>
      </c>
      <c r="N49" s="80">
        <f t="shared" si="3"/>
        <v>0</v>
      </c>
      <c r="O49" s="653"/>
      <c r="P49" s="654"/>
    </row>
    <row r="50" spans="1:16" ht="24" customHeight="1">
      <c r="A50" s="710" t="s">
        <v>811</v>
      </c>
      <c r="B50" s="690"/>
      <c r="C50" s="690"/>
      <c r="D50" s="691"/>
      <c r="E50" s="293" t="s">
        <v>990</v>
      </c>
      <c r="F50" s="76">
        <v>0</v>
      </c>
      <c r="G50" s="671">
        <v>0</v>
      </c>
      <c r="H50" s="672"/>
      <c r="I50" s="76">
        <v>0</v>
      </c>
      <c r="J50" s="76">
        <v>0</v>
      </c>
      <c r="K50" s="76">
        <v>0</v>
      </c>
      <c r="L50" s="76">
        <v>0</v>
      </c>
      <c r="M50" s="76">
        <v>0</v>
      </c>
      <c r="N50" s="80">
        <f t="shared" si="3"/>
        <v>0</v>
      </c>
      <c r="O50" s="421"/>
      <c r="P50" s="344"/>
    </row>
    <row r="51" spans="1:23" ht="15" customHeight="1">
      <c r="A51" s="710" t="s">
        <v>861</v>
      </c>
      <c r="B51" s="690"/>
      <c r="C51" s="708">
        <f>DATE(YEAR(Баланс!K5)-1,MONTH(Баланс!K5),DAY(Баланс!K5))</f>
        <v>43830</v>
      </c>
      <c r="D51" s="709"/>
      <c r="E51" s="293" t="s">
        <v>812</v>
      </c>
      <c r="F51" s="82">
        <f>F21+F23+F35+F48+F49+F50</f>
        <v>1512</v>
      </c>
      <c r="G51" s="676">
        <f>G21+G23+G35+G48+G49+G50</f>
        <v>0</v>
      </c>
      <c r="H51" s="677"/>
      <c r="I51" s="82">
        <f aca="true" t="shared" si="4" ref="I51:N51">I21+I23+I35+I48+I49+I50</f>
        <v>0</v>
      </c>
      <c r="J51" s="82">
        <f t="shared" si="4"/>
        <v>258</v>
      </c>
      <c r="K51" s="82">
        <f t="shared" si="4"/>
        <v>3817</v>
      </c>
      <c r="L51" s="82">
        <f t="shared" si="4"/>
        <v>-220</v>
      </c>
      <c r="M51" s="82">
        <f t="shared" si="4"/>
        <v>-49</v>
      </c>
      <c r="N51" s="82">
        <f t="shared" si="4"/>
        <v>5318</v>
      </c>
      <c r="O51" s="652"/>
      <c r="Q51" s="124"/>
      <c r="R51" s="124"/>
      <c r="S51" s="124"/>
      <c r="T51" s="124"/>
      <c r="U51" s="124"/>
      <c r="V51" s="124"/>
      <c r="W51" s="124"/>
    </row>
    <row r="52" spans="1:15" ht="36" customHeight="1">
      <c r="A52" s="514" t="s">
        <v>74</v>
      </c>
      <c r="B52" s="515"/>
      <c r="C52" s="708">
        <f>Баланс!G33</f>
        <v>43830</v>
      </c>
      <c r="D52" s="709"/>
      <c r="E52" s="293" t="s">
        <v>776</v>
      </c>
      <c r="F52" s="417">
        <v>1512</v>
      </c>
      <c r="G52" s="723">
        <f>IF(OR(Баланс!$I$2="I",Баланс!$I$2="II",Баланс!$I$2="III",Баланс!$I$2="IV"),0,G51)</f>
        <v>0</v>
      </c>
      <c r="H52" s="724"/>
      <c r="I52" s="422">
        <f>IF(OR(Баланс!$I$2="I",Баланс!$I$2="II",Баланс!$I$2="III",Баланс!$I$2="IV"),0,I51)</f>
        <v>0</v>
      </c>
      <c r="J52" s="417">
        <v>51</v>
      </c>
      <c r="K52" s="417">
        <v>4083</v>
      </c>
      <c r="L52" s="417">
        <v>-190</v>
      </c>
      <c r="M52" s="417">
        <v>0</v>
      </c>
      <c r="N52" s="471">
        <f>F52+G52+I52+J52+K52+L52</f>
        <v>5456</v>
      </c>
      <c r="O52" s="652"/>
    </row>
    <row r="53" spans="1:16" ht="26.25" customHeight="1">
      <c r="A53" s="684" t="s">
        <v>794</v>
      </c>
      <c r="B53" s="685"/>
      <c r="C53" s="685"/>
      <c r="D53" s="686"/>
      <c r="E53" s="294" t="s">
        <v>813</v>
      </c>
      <c r="F53" s="76">
        <v>0</v>
      </c>
      <c r="G53" s="671">
        <v>0</v>
      </c>
      <c r="H53" s="672"/>
      <c r="I53" s="76">
        <v>0</v>
      </c>
      <c r="J53" s="76">
        <v>0</v>
      </c>
      <c r="K53" s="76">
        <v>0</v>
      </c>
      <c r="L53" s="76">
        <v>0</v>
      </c>
      <c r="M53" s="76">
        <v>0</v>
      </c>
      <c r="N53" s="80">
        <f t="shared" si="3"/>
        <v>0</v>
      </c>
      <c r="O53" s="124"/>
      <c r="P53" s="344"/>
    </row>
    <row r="54" spans="1:23" ht="25.5" customHeight="1">
      <c r="A54" s="710" t="s">
        <v>795</v>
      </c>
      <c r="B54" s="690"/>
      <c r="C54" s="690"/>
      <c r="D54" s="691"/>
      <c r="E54" s="294" t="s">
        <v>814</v>
      </c>
      <c r="F54" s="76">
        <v>0</v>
      </c>
      <c r="G54" s="671">
        <v>0</v>
      </c>
      <c r="H54" s="672"/>
      <c r="I54" s="76">
        <v>0</v>
      </c>
      <c r="J54" s="76">
        <v>0</v>
      </c>
      <c r="K54" s="76">
        <v>0</v>
      </c>
      <c r="L54" s="76"/>
      <c r="M54" s="76">
        <v>0</v>
      </c>
      <c r="N54" s="80">
        <f t="shared" si="3"/>
        <v>0</v>
      </c>
      <c r="O54" s="342">
        <f>IF(O55&gt;0,"ВНИМАНИЕ!","")</f>
      </c>
      <c r="P54" s="344"/>
      <c r="Q54" s="166">
        <v>3</v>
      </c>
      <c r="R54" s="166">
        <v>4</v>
      </c>
      <c r="S54" s="166">
        <v>5</v>
      </c>
      <c r="T54" s="166">
        <v>6</v>
      </c>
      <c r="U54" s="166">
        <v>7</v>
      </c>
      <c r="V54" s="166">
        <v>8</v>
      </c>
      <c r="W54" s="166">
        <v>9</v>
      </c>
    </row>
    <row r="55" spans="1:23" ht="15" customHeight="1">
      <c r="A55" s="508" t="s">
        <v>75</v>
      </c>
      <c r="B55" s="690"/>
      <c r="C55" s="690"/>
      <c r="D55" s="691"/>
      <c r="E55" s="706" t="s">
        <v>815</v>
      </c>
      <c r="F55" s="650">
        <f>Баланс!$G$70</f>
        <v>1512</v>
      </c>
      <c r="G55" s="717">
        <f>Баланс!$G$71</f>
        <v>0</v>
      </c>
      <c r="H55" s="718"/>
      <c r="I55" s="673">
        <f>Баланс!$G$72</f>
        <v>0</v>
      </c>
      <c r="J55" s="650">
        <f>Баланс!$G$73</f>
        <v>51</v>
      </c>
      <c r="K55" s="650">
        <f>Баланс!$G$74</f>
        <v>4083</v>
      </c>
      <c r="L55" s="650">
        <v>-190</v>
      </c>
      <c r="M55" s="650">
        <f>Баланс!$G$76</f>
        <v>0</v>
      </c>
      <c r="N55" s="650">
        <f>F55-G55-I55+J55+K55+L55+M55</f>
        <v>5456</v>
      </c>
      <c r="O55" s="658">
        <f>IF(OR(Q56=1,R56=1,S56=1,T56=1,U56=1,V56=1,W56=1),"Желтая заливка ячейки означает, что сумма стр. 110, 120, 130  по данной графе не равна значению, перенесенному из графы 4 строк 410 - 470 Баланса!",0)</f>
        <v>0</v>
      </c>
      <c r="Q55" s="124">
        <f>F52+F53+F54</f>
        <v>1512</v>
      </c>
      <c r="R55" s="348">
        <f>G53-G52+G54</f>
        <v>0</v>
      </c>
      <c r="S55" s="124">
        <f>I53-I52+I54</f>
        <v>0</v>
      </c>
      <c r="T55" s="124">
        <f>J52+J53+J54</f>
        <v>51</v>
      </c>
      <c r="U55" s="124">
        <f>K52+K53+K54</f>
        <v>4083</v>
      </c>
      <c r="V55" s="124">
        <f>L52+L53+L54</f>
        <v>-190</v>
      </c>
      <c r="W55" s="124">
        <f>M52+M53+M54</f>
        <v>0</v>
      </c>
    </row>
    <row r="56" spans="1:23" ht="15" customHeight="1">
      <c r="A56" s="687">
        <f>Баланс!G33</f>
        <v>43830</v>
      </c>
      <c r="B56" s="688"/>
      <c r="C56" s="688"/>
      <c r="D56" s="689"/>
      <c r="E56" s="707"/>
      <c r="F56" s="651"/>
      <c r="G56" s="719"/>
      <c r="H56" s="720"/>
      <c r="I56" s="674"/>
      <c r="J56" s="651"/>
      <c r="K56" s="651"/>
      <c r="L56" s="651"/>
      <c r="M56" s="651"/>
      <c r="N56" s="651"/>
      <c r="O56" s="658"/>
      <c r="Q56" s="166">
        <f>IF(Q55&lt;&gt;F55,1,0)</f>
        <v>0</v>
      </c>
      <c r="R56" s="166">
        <f>IF(R55&lt;&gt;G55,1,0)</f>
        <v>0</v>
      </c>
      <c r="S56" s="166">
        <f>IF(S55&lt;&gt;I55,1,0)</f>
        <v>0</v>
      </c>
      <c r="T56" s="166">
        <f>IF(T55&lt;&gt;J55,1,0)</f>
        <v>0</v>
      </c>
      <c r="U56" s="166">
        <f>IF(U55&lt;&gt;K55,1,0)</f>
        <v>0</v>
      </c>
      <c r="V56" s="166">
        <f>IF(V55&lt;&gt;L55,1,0)</f>
        <v>0</v>
      </c>
      <c r="W56" s="166">
        <f>IF(W55&lt;&gt;M55,1,0)</f>
        <v>0</v>
      </c>
    </row>
    <row r="57" spans="1:14" ht="13.5" customHeight="1">
      <c r="A57" s="223" t="s">
        <v>858</v>
      </c>
      <c r="B57" s="714" t="str">
        <f>CONCATENATE(G6," ","-"," ",I6," ",YEAR(J6)," года")</f>
        <v>январь - декабрь 2020 года</v>
      </c>
      <c r="C57" s="714"/>
      <c r="D57" s="715"/>
      <c r="E57" s="294"/>
      <c r="F57" s="178"/>
      <c r="G57" s="721"/>
      <c r="H57" s="722"/>
      <c r="I57" s="178"/>
      <c r="J57" s="178"/>
      <c r="K57" s="224"/>
      <c r="L57" s="224"/>
      <c r="M57" s="224"/>
      <c r="N57" s="472"/>
    </row>
    <row r="58" spans="1:15" ht="25.5" customHeight="1">
      <c r="A58" s="711" t="s">
        <v>859</v>
      </c>
      <c r="B58" s="712"/>
      <c r="C58" s="712"/>
      <c r="D58" s="713"/>
      <c r="E58" s="295" t="s">
        <v>816</v>
      </c>
      <c r="F58" s="81">
        <f>SUM(F59:F68)</f>
        <v>0</v>
      </c>
      <c r="G58" s="700">
        <f>SUM(G59:H68)</f>
        <v>0</v>
      </c>
      <c r="H58" s="701"/>
      <c r="I58" s="81">
        <f aca="true" t="shared" si="5" ref="I58:N58">SUM(I59:I68)</f>
        <v>0</v>
      </c>
      <c r="J58" s="81">
        <f t="shared" si="5"/>
        <v>0</v>
      </c>
      <c r="K58" s="81">
        <f t="shared" si="5"/>
        <v>0</v>
      </c>
      <c r="L58" s="81">
        <f t="shared" si="5"/>
        <v>-23</v>
      </c>
      <c r="M58" s="81">
        <f t="shared" si="5"/>
        <v>0</v>
      </c>
      <c r="N58" s="81">
        <f t="shared" si="5"/>
        <v>-23</v>
      </c>
      <c r="O58" s="125"/>
    </row>
    <row r="59" spans="1:14" ht="12.75" customHeight="1">
      <c r="A59" s="596" t="s">
        <v>943</v>
      </c>
      <c r="B59" s="597"/>
      <c r="C59" s="597"/>
      <c r="D59" s="598"/>
      <c r="E59" s="294"/>
      <c r="F59" s="661">
        <v>0</v>
      </c>
      <c r="G59" s="667">
        <v>0</v>
      </c>
      <c r="H59" s="668"/>
      <c r="I59" s="661">
        <v>0</v>
      </c>
      <c r="J59" s="661">
        <v>0</v>
      </c>
      <c r="K59" s="661">
        <v>0</v>
      </c>
      <c r="L59" s="661">
        <v>-23</v>
      </c>
      <c r="M59" s="661">
        <v>0</v>
      </c>
      <c r="N59" s="650">
        <f>SUM(F59:M60)</f>
        <v>-23</v>
      </c>
    </row>
    <row r="60" spans="1:15" ht="12.75" customHeight="1">
      <c r="A60" s="599" t="s">
        <v>817</v>
      </c>
      <c r="B60" s="600"/>
      <c r="C60" s="600"/>
      <c r="D60" s="601"/>
      <c r="E60" s="295" t="s">
        <v>818</v>
      </c>
      <c r="F60" s="662"/>
      <c r="G60" s="669"/>
      <c r="H60" s="670"/>
      <c r="I60" s="662"/>
      <c r="J60" s="662"/>
      <c r="K60" s="662"/>
      <c r="L60" s="662"/>
      <c r="M60" s="662"/>
      <c r="N60" s="651"/>
      <c r="O60" s="123">
        <f>IF(OR(O62&gt;0,O61&gt;0),"ВНИМАНИЕ!","")</f>
      </c>
    </row>
    <row r="61" spans="1:15" ht="27" customHeight="1">
      <c r="A61" s="584" t="s">
        <v>796</v>
      </c>
      <c r="B61" s="585"/>
      <c r="C61" s="585"/>
      <c r="D61" s="586"/>
      <c r="E61" s="294" t="s">
        <v>819</v>
      </c>
      <c r="F61" s="78">
        <v>0</v>
      </c>
      <c r="G61" s="671">
        <v>0</v>
      </c>
      <c r="H61" s="672"/>
      <c r="I61" s="78">
        <v>0</v>
      </c>
      <c r="J61" s="78">
        <v>0</v>
      </c>
      <c r="K61" s="78">
        <v>0</v>
      </c>
      <c r="L61" s="78">
        <v>0</v>
      </c>
      <c r="M61" s="78">
        <v>0</v>
      </c>
      <c r="N61" s="84">
        <f aca="true" t="shared" si="6" ref="N61:N68">SUM(F61:M61)</f>
        <v>0</v>
      </c>
      <c r="O61" s="124">
        <f>IF(ABS($K$61)-ABS($K$72)=ABS('Прил.2'!$G$58),0,"разность стр.152 гр. 7 и стр. 162 гр. 7 не равна стр. 220 гр.3 Приложения 2!")</f>
        <v>0</v>
      </c>
    </row>
    <row r="62" spans="1:15" ht="37.5" customHeight="1">
      <c r="A62" s="584" t="s">
        <v>797</v>
      </c>
      <c r="B62" s="585"/>
      <c r="C62" s="585"/>
      <c r="D62" s="586"/>
      <c r="E62" s="294" t="s">
        <v>820</v>
      </c>
      <c r="F62" s="76">
        <v>0</v>
      </c>
      <c r="G62" s="671">
        <v>0</v>
      </c>
      <c r="H62" s="672"/>
      <c r="I62" s="76">
        <v>0</v>
      </c>
      <c r="J62" s="76">
        <v>0</v>
      </c>
      <c r="K62" s="76">
        <v>0</v>
      </c>
      <c r="L62" s="76">
        <v>0</v>
      </c>
      <c r="M62" s="76">
        <v>0</v>
      </c>
      <c r="N62" s="84">
        <f t="shared" si="6"/>
        <v>0</v>
      </c>
      <c r="O62" s="124"/>
    </row>
    <row r="63" spans="1:15" ht="12.75" customHeight="1">
      <c r="A63" s="584" t="s">
        <v>860</v>
      </c>
      <c r="B63" s="585"/>
      <c r="C63" s="585"/>
      <c r="D63" s="586"/>
      <c r="E63" s="294" t="s">
        <v>821</v>
      </c>
      <c r="F63" s="76">
        <v>0</v>
      </c>
      <c r="G63" s="671">
        <v>0</v>
      </c>
      <c r="H63" s="672"/>
      <c r="I63" s="76">
        <v>0</v>
      </c>
      <c r="J63" s="76">
        <v>0</v>
      </c>
      <c r="K63" s="76">
        <v>0</v>
      </c>
      <c r="L63" s="76">
        <v>0</v>
      </c>
      <c r="M63" s="76">
        <v>0</v>
      </c>
      <c r="N63" s="84">
        <f t="shared" si="6"/>
        <v>0</v>
      </c>
      <c r="O63" s="655" t="s">
        <v>233</v>
      </c>
    </row>
    <row r="64" spans="1:15" ht="25.5" customHeight="1">
      <c r="A64" s="584" t="s">
        <v>798</v>
      </c>
      <c r="B64" s="585"/>
      <c r="C64" s="585"/>
      <c r="D64" s="586"/>
      <c r="E64" s="294" t="s">
        <v>822</v>
      </c>
      <c r="F64" s="76">
        <v>0</v>
      </c>
      <c r="G64" s="671">
        <v>0</v>
      </c>
      <c r="H64" s="672"/>
      <c r="I64" s="76">
        <v>0</v>
      </c>
      <c r="J64" s="76">
        <v>0</v>
      </c>
      <c r="K64" s="76">
        <v>0</v>
      </c>
      <c r="L64" s="76">
        <v>0</v>
      </c>
      <c r="M64" s="76">
        <v>0</v>
      </c>
      <c r="N64" s="84">
        <f t="shared" si="6"/>
        <v>0</v>
      </c>
      <c r="O64" s="657"/>
    </row>
    <row r="65" spans="1:15" ht="38.25" customHeight="1">
      <c r="A65" s="584" t="s">
        <v>799</v>
      </c>
      <c r="B65" s="585"/>
      <c r="C65" s="585"/>
      <c r="D65" s="586"/>
      <c r="E65" s="294" t="s">
        <v>823</v>
      </c>
      <c r="F65" s="76">
        <v>0</v>
      </c>
      <c r="G65" s="671">
        <v>0</v>
      </c>
      <c r="H65" s="672"/>
      <c r="I65" s="76">
        <v>0</v>
      </c>
      <c r="J65" s="76">
        <v>0</v>
      </c>
      <c r="K65" s="76">
        <v>0</v>
      </c>
      <c r="L65" s="76">
        <v>0</v>
      </c>
      <c r="M65" s="76">
        <v>0</v>
      </c>
      <c r="N65" s="84">
        <f t="shared" si="6"/>
        <v>0</v>
      </c>
      <c r="O65" s="657"/>
    </row>
    <row r="66" spans="1:15" ht="12.75" customHeight="1">
      <c r="A66" s="584" t="s">
        <v>800</v>
      </c>
      <c r="B66" s="585"/>
      <c r="C66" s="585"/>
      <c r="D66" s="586"/>
      <c r="E66" s="294" t="s">
        <v>824</v>
      </c>
      <c r="F66" s="76">
        <v>0</v>
      </c>
      <c r="G66" s="671">
        <v>0</v>
      </c>
      <c r="H66" s="672"/>
      <c r="I66" s="76">
        <v>0</v>
      </c>
      <c r="J66" s="76">
        <v>0</v>
      </c>
      <c r="K66" s="76">
        <v>0</v>
      </c>
      <c r="L66" s="76">
        <v>0</v>
      </c>
      <c r="M66" s="76">
        <v>0</v>
      </c>
      <c r="N66" s="84">
        <f t="shared" si="6"/>
        <v>0</v>
      </c>
      <c r="O66" s="657"/>
    </row>
    <row r="67" spans="1:15" ht="12.75" customHeight="1">
      <c r="A67" s="681"/>
      <c r="B67" s="682"/>
      <c r="C67" s="682"/>
      <c r="D67" s="683"/>
      <c r="E67" s="294" t="s">
        <v>825</v>
      </c>
      <c r="F67" s="76">
        <v>0</v>
      </c>
      <c r="G67" s="671">
        <v>0</v>
      </c>
      <c r="H67" s="672"/>
      <c r="I67" s="76">
        <v>0</v>
      </c>
      <c r="J67" s="76">
        <v>0</v>
      </c>
      <c r="K67" s="76">
        <v>0</v>
      </c>
      <c r="L67" s="76">
        <v>0</v>
      </c>
      <c r="M67" s="76">
        <v>0</v>
      </c>
      <c r="N67" s="84">
        <f t="shared" si="6"/>
        <v>0</v>
      </c>
      <c r="O67" s="657"/>
    </row>
    <row r="68" spans="1:15" ht="12.75" customHeight="1">
      <c r="A68" s="681"/>
      <c r="B68" s="682"/>
      <c r="C68" s="682"/>
      <c r="D68" s="683"/>
      <c r="E68" s="294" t="s">
        <v>826</v>
      </c>
      <c r="F68" s="76">
        <v>0</v>
      </c>
      <c r="G68" s="671">
        <v>0</v>
      </c>
      <c r="H68" s="672"/>
      <c r="I68" s="76">
        <v>0</v>
      </c>
      <c r="J68" s="76">
        <v>0</v>
      </c>
      <c r="K68" s="76">
        <v>0</v>
      </c>
      <c r="L68" s="76">
        <v>0</v>
      </c>
      <c r="M68" s="76">
        <v>0</v>
      </c>
      <c r="N68" s="84">
        <f t="shared" si="6"/>
        <v>0</v>
      </c>
      <c r="O68" s="657"/>
    </row>
    <row r="69" spans="1:14" ht="26.25" customHeight="1">
      <c r="A69" s="684" t="s">
        <v>803</v>
      </c>
      <c r="B69" s="685"/>
      <c r="C69" s="685"/>
      <c r="D69" s="686"/>
      <c r="E69" s="294" t="s">
        <v>827</v>
      </c>
      <c r="F69" s="80">
        <f>SUM(F70:F79)</f>
        <v>0</v>
      </c>
      <c r="G69" s="676">
        <f>SUM(G70:H79)</f>
        <v>0</v>
      </c>
      <c r="H69" s="677"/>
      <c r="I69" s="80">
        <f aca="true" t="shared" si="7" ref="I69:N69">SUM(I70:I79)</f>
        <v>0</v>
      </c>
      <c r="J69" s="80">
        <f t="shared" si="7"/>
        <v>0</v>
      </c>
      <c r="K69" s="80">
        <f t="shared" si="7"/>
        <v>0</v>
      </c>
      <c r="L69" s="80">
        <f t="shared" si="7"/>
        <v>0</v>
      </c>
      <c r="M69" s="80">
        <f t="shared" si="7"/>
        <v>0</v>
      </c>
      <c r="N69" s="80">
        <f t="shared" si="7"/>
        <v>0</v>
      </c>
    </row>
    <row r="70" spans="1:15" ht="12.75" customHeight="1">
      <c r="A70" s="596" t="s">
        <v>943</v>
      </c>
      <c r="B70" s="597"/>
      <c r="C70" s="597"/>
      <c r="D70" s="598"/>
      <c r="E70" s="294"/>
      <c r="F70" s="661">
        <v>0</v>
      </c>
      <c r="G70" s="667">
        <v>0</v>
      </c>
      <c r="H70" s="668"/>
      <c r="I70" s="661">
        <v>0</v>
      </c>
      <c r="J70" s="661">
        <v>0</v>
      </c>
      <c r="K70" s="661">
        <v>0</v>
      </c>
      <c r="L70" s="661">
        <v>0</v>
      </c>
      <c r="M70" s="661">
        <v>0</v>
      </c>
      <c r="N70" s="650">
        <f>SUM(F70:M71)</f>
        <v>0</v>
      </c>
      <c r="O70" s="655" t="s">
        <v>234</v>
      </c>
    </row>
    <row r="71" spans="1:15" ht="12.75" customHeight="1">
      <c r="A71" s="599" t="s">
        <v>804</v>
      </c>
      <c r="B71" s="600"/>
      <c r="C71" s="600"/>
      <c r="D71" s="601"/>
      <c r="E71" s="295" t="s">
        <v>828</v>
      </c>
      <c r="F71" s="662"/>
      <c r="G71" s="669"/>
      <c r="H71" s="670"/>
      <c r="I71" s="662"/>
      <c r="J71" s="662"/>
      <c r="K71" s="662"/>
      <c r="L71" s="662"/>
      <c r="M71" s="662"/>
      <c r="N71" s="651"/>
      <c r="O71" s="656"/>
    </row>
    <row r="72" spans="1:15" ht="27" customHeight="1">
      <c r="A72" s="584" t="s">
        <v>796</v>
      </c>
      <c r="B72" s="585"/>
      <c r="C72" s="585"/>
      <c r="D72" s="586"/>
      <c r="E72" s="294" t="s">
        <v>829</v>
      </c>
      <c r="F72" s="78">
        <v>0</v>
      </c>
      <c r="G72" s="671">
        <v>0</v>
      </c>
      <c r="H72" s="672"/>
      <c r="I72" s="78">
        <v>0</v>
      </c>
      <c r="J72" s="78">
        <v>0</v>
      </c>
      <c r="K72" s="78">
        <v>0</v>
      </c>
      <c r="L72" s="78">
        <v>0</v>
      </c>
      <c r="M72" s="78">
        <v>0</v>
      </c>
      <c r="N72" s="84">
        <f aca="true" t="shared" si="8" ref="N72:N84">SUM(F72:M72)</f>
        <v>0</v>
      </c>
      <c r="O72" s="656"/>
    </row>
    <row r="73" spans="1:15" ht="38.25" customHeight="1">
      <c r="A73" s="584" t="s">
        <v>805</v>
      </c>
      <c r="B73" s="585"/>
      <c r="C73" s="585"/>
      <c r="D73" s="586"/>
      <c r="E73" s="294" t="s">
        <v>830</v>
      </c>
      <c r="F73" s="76">
        <v>0</v>
      </c>
      <c r="G73" s="671">
        <v>0</v>
      </c>
      <c r="H73" s="672"/>
      <c r="I73" s="76">
        <v>0</v>
      </c>
      <c r="J73" s="76">
        <v>0</v>
      </c>
      <c r="K73" s="76">
        <v>0</v>
      </c>
      <c r="L73" s="76">
        <v>0</v>
      </c>
      <c r="M73" s="76">
        <v>0</v>
      </c>
      <c r="N73" s="84">
        <f t="shared" si="8"/>
        <v>0</v>
      </c>
      <c r="O73" s="656"/>
    </row>
    <row r="74" spans="1:15" ht="27" customHeight="1">
      <c r="A74" s="584" t="s">
        <v>806</v>
      </c>
      <c r="B74" s="585"/>
      <c r="C74" s="585"/>
      <c r="D74" s="586"/>
      <c r="E74" s="294" t="s">
        <v>831</v>
      </c>
      <c r="F74" s="76">
        <v>0</v>
      </c>
      <c r="G74" s="671">
        <v>0</v>
      </c>
      <c r="H74" s="672"/>
      <c r="I74" s="76">
        <v>0</v>
      </c>
      <c r="J74" s="76">
        <v>0</v>
      </c>
      <c r="K74" s="76">
        <v>0</v>
      </c>
      <c r="L74" s="76">
        <v>0</v>
      </c>
      <c r="M74" s="76">
        <v>0</v>
      </c>
      <c r="N74" s="84">
        <f t="shared" si="8"/>
        <v>0</v>
      </c>
      <c r="O74" s="656"/>
    </row>
    <row r="75" spans="1:15" ht="25.5" customHeight="1">
      <c r="A75" s="584" t="s">
        <v>807</v>
      </c>
      <c r="B75" s="585"/>
      <c r="C75" s="585"/>
      <c r="D75" s="586"/>
      <c r="E75" s="294" t="s">
        <v>832</v>
      </c>
      <c r="F75" s="76">
        <v>0</v>
      </c>
      <c r="G75" s="671">
        <v>0</v>
      </c>
      <c r="H75" s="672"/>
      <c r="I75" s="76">
        <v>0</v>
      </c>
      <c r="J75" s="76">
        <v>0</v>
      </c>
      <c r="K75" s="76">
        <v>0</v>
      </c>
      <c r="L75" s="76">
        <v>0</v>
      </c>
      <c r="M75" s="76">
        <v>0</v>
      </c>
      <c r="N75" s="84">
        <f t="shared" si="8"/>
        <v>0</v>
      </c>
      <c r="O75" s="655" t="s">
        <v>235</v>
      </c>
    </row>
    <row r="76" spans="1:15" ht="36.75" customHeight="1">
      <c r="A76" s="584" t="s">
        <v>808</v>
      </c>
      <c r="B76" s="585"/>
      <c r="C76" s="585"/>
      <c r="D76" s="586"/>
      <c r="E76" s="294" t="s">
        <v>833</v>
      </c>
      <c r="F76" s="76">
        <v>0</v>
      </c>
      <c r="G76" s="671">
        <v>0</v>
      </c>
      <c r="H76" s="672"/>
      <c r="I76" s="76">
        <v>0</v>
      </c>
      <c r="J76" s="76">
        <v>0</v>
      </c>
      <c r="K76" s="76">
        <v>0</v>
      </c>
      <c r="L76" s="76"/>
      <c r="M76" s="76">
        <v>0</v>
      </c>
      <c r="N76" s="84">
        <f t="shared" si="8"/>
        <v>0</v>
      </c>
      <c r="O76" s="656"/>
    </row>
    <row r="77" spans="1:16" ht="12.75" customHeight="1">
      <c r="A77" s="584" t="s">
        <v>800</v>
      </c>
      <c r="B77" s="585"/>
      <c r="C77" s="585"/>
      <c r="D77" s="586"/>
      <c r="E77" s="294" t="s">
        <v>834</v>
      </c>
      <c r="F77" s="76">
        <v>0</v>
      </c>
      <c r="G77" s="671">
        <v>0</v>
      </c>
      <c r="H77" s="672"/>
      <c r="I77" s="76">
        <v>0</v>
      </c>
      <c r="J77" s="76">
        <v>0</v>
      </c>
      <c r="K77" s="76">
        <v>0</v>
      </c>
      <c r="L77" s="76">
        <v>0</v>
      </c>
      <c r="M77" s="76">
        <v>0</v>
      </c>
      <c r="N77" s="84">
        <f t="shared" si="8"/>
        <v>0</v>
      </c>
      <c r="O77" s="656"/>
      <c r="P77" s="344"/>
    </row>
    <row r="78" spans="1:16" ht="12.75" customHeight="1">
      <c r="A78" s="681"/>
      <c r="B78" s="682"/>
      <c r="C78" s="682"/>
      <c r="D78" s="683"/>
      <c r="E78" s="294" t="s">
        <v>835</v>
      </c>
      <c r="F78" s="76">
        <v>0</v>
      </c>
      <c r="G78" s="671">
        <v>0</v>
      </c>
      <c r="H78" s="672"/>
      <c r="I78" s="76">
        <v>0</v>
      </c>
      <c r="J78" s="76">
        <v>0</v>
      </c>
      <c r="K78" s="76">
        <v>0</v>
      </c>
      <c r="L78" s="76">
        <v>0</v>
      </c>
      <c r="M78" s="76">
        <v>0</v>
      </c>
      <c r="N78" s="84">
        <f t="shared" si="8"/>
        <v>0</v>
      </c>
      <c r="O78" s="329"/>
      <c r="P78" s="344"/>
    </row>
    <row r="79" spans="1:16" ht="12.75" customHeight="1">
      <c r="A79" s="681"/>
      <c r="B79" s="682"/>
      <c r="C79" s="682"/>
      <c r="D79" s="683"/>
      <c r="E79" s="298" t="s">
        <v>836</v>
      </c>
      <c r="F79" s="76">
        <v>0</v>
      </c>
      <c r="G79" s="671">
        <v>0</v>
      </c>
      <c r="H79" s="672"/>
      <c r="I79" s="76">
        <v>0</v>
      </c>
      <c r="J79" s="76">
        <v>0</v>
      </c>
      <c r="K79" s="76">
        <v>0</v>
      </c>
      <c r="L79" s="76">
        <v>0</v>
      </c>
      <c r="M79" s="76">
        <v>0</v>
      </c>
      <c r="N79" s="84">
        <f t="shared" si="8"/>
        <v>0</v>
      </c>
      <c r="O79" s="329"/>
      <c r="P79" s="344"/>
    </row>
    <row r="80" spans="1:18" ht="69" customHeight="1">
      <c r="A80" s="556" t="s">
        <v>994</v>
      </c>
      <c r="B80" s="557"/>
      <c r="C80" s="557"/>
      <c r="D80" s="558"/>
      <c r="E80" s="296" t="s">
        <v>942</v>
      </c>
      <c r="F80" s="173" t="s">
        <v>856</v>
      </c>
      <c r="G80" s="556" t="s">
        <v>852</v>
      </c>
      <c r="H80" s="558"/>
      <c r="I80" s="173" t="s">
        <v>853</v>
      </c>
      <c r="J80" s="173" t="s">
        <v>857</v>
      </c>
      <c r="K80" s="173" t="s">
        <v>854</v>
      </c>
      <c r="L80" s="173" t="s">
        <v>855</v>
      </c>
      <c r="M80" s="162" t="s">
        <v>961</v>
      </c>
      <c r="N80" s="24" t="s">
        <v>792</v>
      </c>
      <c r="O80" s="342">
        <f>IF(O82&gt;0,"ВНИМАНИЕ!","")</f>
      </c>
      <c r="P80" s="344"/>
      <c r="Q80" s="344"/>
      <c r="R80" s="344"/>
    </row>
    <row r="81" spans="1:25" s="121" customFormat="1" ht="11.25" customHeight="1">
      <c r="A81" s="641">
        <v>1</v>
      </c>
      <c r="B81" s="642"/>
      <c r="C81" s="642"/>
      <c r="D81" s="643"/>
      <c r="E81" s="297">
        <v>2</v>
      </c>
      <c r="F81" s="48">
        <v>3</v>
      </c>
      <c r="G81" s="641">
        <v>4</v>
      </c>
      <c r="H81" s="643"/>
      <c r="I81" s="48">
        <v>5</v>
      </c>
      <c r="J81" s="48">
        <v>6</v>
      </c>
      <c r="K81" s="72">
        <v>7</v>
      </c>
      <c r="L81" s="72" t="s">
        <v>52</v>
      </c>
      <c r="M81" s="72">
        <v>9</v>
      </c>
      <c r="N81" s="72">
        <v>10</v>
      </c>
      <c r="O81" s="339"/>
      <c r="P81" s="345"/>
      <c r="Q81" s="344"/>
      <c r="R81" s="344"/>
      <c r="S81" s="345"/>
      <c r="T81" s="345"/>
      <c r="U81" s="345"/>
      <c r="V81" s="345"/>
      <c r="W81" s="345"/>
      <c r="X81" s="345"/>
      <c r="Y81" s="345"/>
    </row>
    <row r="82" spans="1:18" ht="12.75" customHeight="1">
      <c r="A82" s="684" t="s">
        <v>809</v>
      </c>
      <c r="B82" s="685"/>
      <c r="C82" s="685"/>
      <c r="D82" s="686"/>
      <c r="E82" s="294" t="s">
        <v>837</v>
      </c>
      <c r="F82" s="76">
        <v>0</v>
      </c>
      <c r="G82" s="671">
        <v>0</v>
      </c>
      <c r="H82" s="672"/>
      <c r="I82" s="76">
        <v>0</v>
      </c>
      <c r="J82" s="76">
        <v>0</v>
      </c>
      <c r="K82" s="76">
        <v>0</v>
      </c>
      <c r="L82" s="76">
        <v>0</v>
      </c>
      <c r="M82" s="76">
        <v>0</v>
      </c>
      <c r="N82" s="84">
        <f t="shared" si="8"/>
        <v>0</v>
      </c>
      <c r="O82" s="652">
        <f>IF(OR(Q85=1,R85=1,S85=1,T85=1,U85=1,V85=1,W85=1),"Желтая заливка ячейки означает, что сумма стр. 140, 150, 160, 170, 180, 190 по данной графе не равна значению, перенесенному из графы 3 строк 410 - 470 Баланса!",0)</f>
        <v>0</v>
      </c>
      <c r="Q82" s="344"/>
      <c r="R82" s="344"/>
    </row>
    <row r="83" spans="1:23" ht="12.75" customHeight="1">
      <c r="A83" s="684" t="s">
        <v>810</v>
      </c>
      <c r="B83" s="685"/>
      <c r="C83" s="685"/>
      <c r="D83" s="686"/>
      <c r="E83" s="294" t="s">
        <v>838</v>
      </c>
      <c r="F83" s="76">
        <v>0</v>
      </c>
      <c r="G83" s="671">
        <v>0</v>
      </c>
      <c r="H83" s="672"/>
      <c r="I83" s="76">
        <v>0</v>
      </c>
      <c r="J83" s="76"/>
      <c r="K83" s="76">
        <v>0</v>
      </c>
      <c r="L83" s="76"/>
      <c r="M83" s="76">
        <v>0</v>
      </c>
      <c r="N83" s="84">
        <f t="shared" si="8"/>
        <v>0</v>
      </c>
      <c r="O83" s="652"/>
      <c r="Q83" s="166">
        <v>3</v>
      </c>
      <c r="R83" s="166">
        <v>4</v>
      </c>
      <c r="S83" s="166">
        <v>5</v>
      </c>
      <c r="T83" s="166">
        <v>6</v>
      </c>
      <c r="U83" s="166">
        <v>7</v>
      </c>
      <c r="V83" s="166">
        <v>8</v>
      </c>
      <c r="W83" s="166">
        <v>9</v>
      </c>
    </row>
    <row r="84" spans="1:23" ht="12.75" customHeight="1">
      <c r="A84" s="684" t="s">
        <v>811</v>
      </c>
      <c r="B84" s="685"/>
      <c r="C84" s="685"/>
      <c r="D84" s="686"/>
      <c r="E84" s="294" t="s">
        <v>839</v>
      </c>
      <c r="F84" s="76">
        <v>0</v>
      </c>
      <c r="G84" s="671">
        <v>0</v>
      </c>
      <c r="H84" s="672"/>
      <c r="I84" s="76">
        <v>0</v>
      </c>
      <c r="J84" s="76">
        <v>0</v>
      </c>
      <c r="K84" s="76">
        <v>0</v>
      </c>
      <c r="L84" s="76">
        <v>0</v>
      </c>
      <c r="M84" s="76">
        <v>0</v>
      </c>
      <c r="N84" s="84">
        <f t="shared" si="8"/>
        <v>0</v>
      </c>
      <c r="O84" s="652"/>
      <c r="Q84" s="124">
        <f>F55+F58+F69+F82+F83+F84</f>
        <v>1512</v>
      </c>
      <c r="R84" s="348">
        <f>G58+G69+G82+G83+G84-G55</f>
        <v>0</v>
      </c>
      <c r="S84" s="124">
        <f>I58+I69+I82+I83+I84-I55</f>
        <v>0</v>
      </c>
      <c r="T84" s="124">
        <f>J55+J58+J69+J82+J83+J84</f>
        <v>51</v>
      </c>
      <c r="U84" s="124">
        <f>K55+K58+K69+K82+K83+K84</f>
        <v>4083</v>
      </c>
      <c r="V84" s="124">
        <f>L55+L58+L69+L82+L83+L84</f>
        <v>-213</v>
      </c>
      <c r="W84" s="124">
        <f>M55+M58+M69+M82+M83+M84</f>
        <v>0</v>
      </c>
    </row>
    <row r="85" spans="1:23" ht="12.75" customHeight="1">
      <c r="A85" s="684" t="s">
        <v>861</v>
      </c>
      <c r="B85" s="685"/>
      <c r="C85" s="708">
        <f>Баланс!K5</f>
        <v>44196</v>
      </c>
      <c r="D85" s="709"/>
      <c r="E85" s="293" t="s">
        <v>840</v>
      </c>
      <c r="F85" s="80">
        <f>Баланс!$F$70</f>
        <v>1512</v>
      </c>
      <c r="G85" s="676">
        <f>-Баланс!$F$71</f>
        <v>0</v>
      </c>
      <c r="H85" s="677"/>
      <c r="I85" s="80">
        <f>-Баланс!$F$72</f>
        <v>0</v>
      </c>
      <c r="J85" s="80">
        <f>Баланс!$F$73</f>
        <v>51</v>
      </c>
      <c r="K85" s="80">
        <f>Баланс!$F$74</f>
        <v>4083</v>
      </c>
      <c r="L85" s="80">
        <f>Баланс!$F$75</f>
        <v>-213</v>
      </c>
      <c r="M85" s="80">
        <f>Баланс!$F$76</f>
        <v>0</v>
      </c>
      <c r="N85" s="80">
        <f>F85+G85+I85+J85+K85+L85+M85</f>
        <v>5433</v>
      </c>
      <c r="O85" s="339"/>
      <c r="Q85" s="166">
        <f>IF(Q84&lt;&gt;F85,1,0)</f>
        <v>0</v>
      </c>
      <c r="R85" s="166">
        <f>IF(R84&lt;&gt;G85,1,0)</f>
        <v>0</v>
      </c>
      <c r="S85" s="166">
        <f>IF(S84&lt;&gt;I85,1,0)</f>
        <v>0</v>
      </c>
      <c r="T85" s="166">
        <f>IF(T84&lt;&gt;J85,1,0)</f>
        <v>0</v>
      </c>
      <c r="U85" s="166">
        <f>IF(U84&lt;&gt;K85,1,0)</f>
        <v>0</v>
      </c>
      <c r="V85" s="166">
        <f>IF(V84&lt;&gt;L85,1,0)</f>
        <v>0</v>
      </c>
      <c r="W85" s="166">
        <f>IF(W84&lt;&gt;M85,1,0)</f>
        <v>0</v>
      </c>
    </row>
    <row r="86" spans="1:15" ht="51" customHeight="1">
      <c r="A86" s="225"/>
      <c r="B86" s="225"/>
      <c r="C86" s="225"/>
      <c r="D86" s="225"/>
      <c r="E86" s="226"/>
      <c r="F86" s="227"/>
      <c r="G86" s="227"/>
      <c r="H86" s="227"/>
      <c r="I86" s="227"/>
      <c r="J86" s="227"/>
      <c r="K86" s="171"/>
      <c r="L86" s="171"/>
      <c r="M86" s="171"/>
      <c r="N86" s="171"/>
      <c r="O86" s="340"/>
    </row>
    <row r="87" spans="1:27" s="126" customFormat="1" ht="9.75" customHeight="1">
      <c r="A87" s="716" t="s">
        <v>963</v>
      </c>
      <c r="B87" s="716"/>
      <c r="C87" s="716"/>
      <c r="D87" s="569"/>
      <c r="E87" s="569"/>
      <c r="F87" s="193"/>
      <c r="G87" s="193"/>
      <c r="H87" s="193"/>
      <c r="I87" s="193"/>
      <c r="J87" s="193"/>
      <c r="K87" s="193"/>
      <c r="L87" s="675" t="str">
        <f>Баланс!F107</f>
        <v>Шедко Г.В.</v>
      </c>
      <c r="M87" s="675"/>
      <c r="N87" s="675"/>
      <c r="P87" s="186"/>
      <c r="Q87" s="186"/>
      <c r="R87" s="186"/>
      <c r="S87" s="186"/>
      <c r="T87" s="186"/>
      <c r="U87" s="186"/>
      <c r="V87" s="186"/>
      <c r="W87" s="186"/>
      <c r="X87" s="186"/>
      <c r="Y87" s="186"/>
      <c r="Z87" s="199"/>
      <c r="AA87" s="199"/>
    </row>
    <row r="88" spans="1:27" s="126" customFormat="1" ht="9.75" customHeight="1">
      <c r="A88" s="193"/>
      <c r="B88" s="193"/>
      <c r="C88" s="193"/>
      <c r="D88" s="570" t="s">
        <v>962</v>
      </c>
      <c r="E88" s="570"/>
      <c r="F88" s="193"/>
      <c r="G88" s="193"/>
      <c r="H88" s="193"/>
      <c r="I88" s="193"/>
      <c r="J88" s="193"/>
      <c r="K88" s="193"/>
      <c r="L88" s="567" t="s">
        <v>770</v>
      </c>
      <c r="M88" s="567"/>
      <c r="N88" s="567"/>
      <c r="P88" s="186"/>
      <c r="Q88" s="186"/>
      <c r="R88" s="186"/>
      <c r="S88" s="186"/>
      <c r="T88" s="186"/>
      <c r="U88" s="186"/>
      <c r="V88" s="186"/>
      <c r="W88" s="186"/>
      <c r="X88" s="186"/>
      <c r="Y88" s="186"/>
      <c r="Z88" s="199"/>
      <c r="AA88" s="199"/>
    </row>
    <row r="89" spans="1:27" s="126" customFormat="1" ht="9.75" customHeight="1">
      <c r="A89" s="716" t="s">
        <v>964</v>
      </c>
      <c r="B89" s="716"/>
      <c r="C89" s="716"/>
      <c r="D89" s="569"/>
      <c r="E89" s="569"/>
      <c r="F89" s="193"/>
      <c r="G89" s="193"/>
      <c r="H89" s="193"/>
      <c r="I89" s="193"/>
      <c r="J89" s="193"/>
      <c r="K89" s="193"/>
      <c r="L89" s="675" t="str">
        <f>Баланс!F110</f>
        <v>Клоповская Н.А.</v>
      </c>
      <c r="M89" s="675"/>
      <c r="N89" s="675"/>
      <c r="P89" s="186"/>
      <c r="Q89" s="186"/>
      <c r="R89" s="186"/>
      <c r="S89" s="186"/>
      <c r="T89" s="186"/>
      <c r="U89" s="186"/>
      <c r="V89" s="186"/>
      <c r="W89" s="186"/>
      <c r="X89" s="186"/>
      <c r="Y89" s="186"/>
      <c r="Z89" s="199"/>
      <c r="AA89" s="199"/>
    </row>
    <row r="90" spans="1:27" s="126" customFormat="1" ht="9.75" customHeight="1">
      <c r="A90" s="193"/>
      <c r="B90" s="193"/>
      <c r="C90" s="193"/>
      <c r="D90" s="570" t="s">
        <v>962</v>
      </c>
      <c r="E90" s="570"/>
      <c r="F90" s="193"/>
      <c r="G90" s="193"/>
      <c r="H90" s="193"/>
      <c r="I90" s="193"/>
      <c r="J90" s="193"/>
      <c r="K90" s="193"/>
      <c r="L90" s="567" t="s">
        <v>770</v>
      </c>
      <c r="M90" s="567"/>
      <c r="N90" s="567"/>
      <c r="P90" s="186"/>
      <c r="Q90" s="186"/>
      <c r="R90" s="186"/>
      <c r="S90" s="186"/>
      <c r="T90" s="186"/>
      <c r="U90" s="186"/>
      <c r="V90" s="186"/>
      <c r="W90" s="186"/>
      <c r="X90" s="186"/>
      <c r="Y90" s="186"/>
      <c r="Z90" s="199"/>
      <c r="AA90" s="199"/>
    </row>
    <row r="91" spans="1:27" s="126" customFormat="1" ht="11.25" customHeight="1">
      <c r="A91" s="648">
        <f>Баланс!A113</f>
        <v>44221</v>
      </c>
      <c r="B91" s="648"/>
      <c r="C91" s="648"/>
      <c r="D91" s="648"/>
      <c r="E91" s="190"/>
      <c r="F91" s="195"/>
      <c r="G91" s="195"/>
      <c r="H91" s="195"/>
      <c r="I91" s="193"/>
      <c r="J91" s="193"/>
      <c r="K91" s="193"/>
      <c r="L91" s="193"/>
      <c r="M91" s="193"/>
      <c r="N91" s="193"/>
      <c r="P91" s="186"/>
      <c r="Q91" s="186"/>
      <c r="R91" s="186"/>
      <c r="S91" s="186"/>
      <c r="T91" s="186"/>
      <c r="U91" s="186"/>
      <c r="V91" s="186"/>
      <c r="W91" s="186"/>
      <c r="X91" s="186"/>
      <c r="Y91" s="186"/>
      <c r="Z91" s="199"/>
      <c r="AA91" s="199"/>
    </row>
  </sheetData>
  <sheetProtection formatCells="0" formatColumns="0" formatRows="0" insertColumns="0" insertRows="0" insertHyperlinks="0" deleteColumns="0" deleteRows="0" sort="0" autoFilter="0" pivotTables="0"/>
  <mergeCells count="234">
    <mergeCell ref="L55:L56"/>
    <mergeCell ref="G45:H45"/>
    <mergeCell ref="G49:H49"/>
    <mergeCell ref="G46:H46"/>
    <mergeCell ref="G52:H52"/>
    <mergeCell ref="G51:H51"/>
    <mergeCell ref="G47:H47"/>
    <mergeCell ref="G53:H53"/>
    <mergeCell ref="K70:K71"/>
    <mergeCell ref="L70:L71"/>
    <mergeCell ref="F36:F37"/>
    <mergeCell ref="G33:H33"/>
    <mergeCell ref="G44:H44"/>
    <mergeCell ref="G42:H42"/>
    <mergeCell ref="L36:L37"/>
    <mergeCell ref="K36:K37"/>
    <mergeCell ref="I36:I37"/>
    <mergeCell ref="J36:J37"/>
    <mergeCell ref="M70:M71"/>
    <mergeCell ref="G58:H58"/>
    <mergeCell ref="G54:H54"/>
    <mergeCell ref="G63:H63"/>
    <mergeCell ref="G64:H64"/>
    <mergeCell ref="G61:H61"/>
    <mergeCell ref="G67:H67"/>
    <mergeCell ref="G66:H66"/>
    <mergeCell ref="G55:H56"/>
    <mergeCell ref="G57:H57"/>
    <mergeCell ref="A87:C87"/>
    <mergeCell ref="D88:E88"/>
    <mergeCell ref="E55:E56"/>
    <mergeCell ref="F55:F56"/>
    <mergeCell ref="A85:B85"/>
    <mergeCell ref="A82:D82"/>
    <mergeCell ref="C85:D85"/>
    <mergeCell ref="A83:D83"/>
    <mergeCell ref="A71:D71"/>
    <mergeCell ref="A76:D76"/>
    <mergeCell ref="A77:D77"/>
    <mergeCell ref="A91:D91"/>
    <mergeCell ref="D89:E89"/>
    <mergeCell ref="D90:E90"/>
    <mergeCell ref="A89:C89"/>
    <mergeCell ref="A78:D78"/>
    <mergeCell ref="A84:D84"/>
    <mergeCell ref="A80:D80"/>
    <mergeCell ref="A81:D81"/>
    <mergeCell ref="A79:D79"/>
    <mergeCell ref="A59:D59"/>
    <mergeCell ref="A60:D60"/>
    <mergeCell ref="A66:D66"/>
    <mergeCell ref="A67:D67"/>
    <mergeCell ref="A61:D61"/>
    <mergeCell ref="A62:D62"/>
    <mergeCell ref="A53:D53"/>
    <mergeCell ref="A54:D54"/>
    <mergeCell ref="A55:D55"/>
    <mergeCell ref="A58:D58"/>
    <mergeCell ref="A56:D56"/>
    <mergeCell ref="B57:D57"/>
    <mergeCell ref="A49:D49"/>
    <mergeCell ref="A50:D50"/>
    <mergeCell ref="A18:B18"/>
    <mergeCell ref="C18:D18"/>
    <mergeCell ref="B23:D23"/>
    <mergeCell ref="A45:D45"/>
    <mergeCell ref="A46:D46"/>
    <mergeCell ref="A47:D47"/>
    <mergeCell ref="A48:D48"/>
    <mergeCell ref="A36:D36"/>
    <mergeCell ref="A44:D44"/>
    <mergeCell ref="A37:D37"/>
    <mergeCell ref="A38:D38"/>
    <mergeCell ref="A40:D40"/>
    <mergeCell ref="A42:D42"/>
    <mergeCell ref="A43:D43"/>
    <mergeCell ref="A39:D39"/>
    <mergeCell ref="C52:D52"/>
    <mergeCell ref="C51:D51"/>
    <mergeCell ref="A51:B51"/>
    <mergeCell ref="A9:D9"/>
    <mergeCell ref="A10:D10"/>
    <mergeCell ref="A11:D11"/>
    <mergeCell ref="A24:D24"/>
    <mergeCell ref="A19:D19"/>
    <mergeCell ref="A20:D20"/>
    <mergeCell ref="A41:D41"/>
    <mergeCell ref="G20:H20"/>
    <mergeCell ref="A35:D35"/>
    <mergeCell ref="A32:D32"/>
    <mergeCell ref="G29:H29"/>
    <mergeCell ref="G30:H30"/>
    <mergeCell ref="G34:H34"/>
    <mergeCell ref="G35:H35"/>
    <mergeCell ref="G32:H32"/>
    <mergeCell ref="A29:D29"/>
    <mergeCell ref="A30:D30"/>
    <mergeCell ref="A31:D31"/>
    <mergeCell ref="G27:H27"/>
    <mergeCell ref="G28:H28"/>
    <mergeCell ref="G21:H22"/>
    <mergeCell ref="G31:H31"/>
    <mergeCell ref="G23:H24"/>
    <mergeCell ref="E21:E22"/>
    <mergeCell ref="F21:F22"/>
    <mergeCell ref="E23:E24"/>
    <mergeCell ref="F23:F24"/>
    <mergeCell ref="G19:H19"/>
    <mergeCell ref="A15:J15"/>
    <mergeCell ref="A16:D16"/>
    <mergeCell ref="J25:J26"/>
    <mergeCell ref="F25:F26"/>
    <mergeCell ref="I21:I22"/>
    <mergeCell ref="J21:J22"/>
    <mergeCell ref="I23:I24"/>
    <mergeCell ref="I25:I26"/>
    <mergeCell ref="G25:H26"/>
    <mergeCell ref="G18:H18"/>
    <mergeCell ref="A17:D17"/>
    <mergeCell ref="E12:N12"/>
    <mergeCell ref="E13:N13"/>
    <mergeCell ref="E14:N14"/>
    <mergeCell ref="A12:D12"/>
    <mergeCell ref="A13:D13"/>
    <mergeCell ref="A14:D14"/>
    <mergeCell ref="G16:H16"/>
    <mergeCell ref="A22:D22"/>
    <mergeCell ref="A21:D21"/>
    <mergeCell ref="L1:N1"/>
    <mergeCell ref="I1:J1"/>
    <mergeCell ref="E8:N8"/>
    <mergeCell ref="A8:D8"/>
    <mergeCell ref="J6:K6"/>
    <mergeCell ref="A4:N4"/>
    <mergeCell ref="A5:N5"/>
    <mergeCell ref="G17:H17"/>
    <mergeCell ref="K3:N3"/>
    <mergeCell ref="F70:F71"/>
    <mergeCell ref="A75:D75"/>
    <mergeCell ref="G62:H62"/>
    <mergeCell ref="A25:D25"/>
    <mergeCell ref="A26:D26"/>
    <mergeCell ref="A27:D27"/>
    <mergeCell ref="A65:D65"/>
    <mergeCell ref="A28:D28"/>
    <mergeCell ref="A33:D33"/>
    <mergeCell ref="A34:D34"/>
    <mergeCell ref="A74:D74"/>
    <mergeCell ref="A63:D63"/>
    <mergeCell ref="A64:D64"/>
    <mergeCell ref="A72:D72"/>
    <mergeCell ref="A70:D70"/>
    <mergeCell ref="A68:D68"/>
    <mergeCell ref="A69:D69"/>
    <mergeCell ref="A73:D73"/>
    <mergeCell ref="A52:B52"/>
    <mergeCell ref="L87:N87"/>
    <mergeCell ref="D87:E87"/>
    <mergeCell ref="L88:N88"/>
    <mergeCell ref="E9:N9"/>
    <mergeCell ref="E10:N10"/>
    <mergeCell ref="E11:N11"/>
    <mergeCell ref="G43:H43"/>
    <mergeCell ref="G40:H40"/>
    <mergeCell ref="G36:H37"/>
    <mergeCell ref="M23:M24"/>
    <mergeCell ref="G84:H84"/>
    <mergeCell ref="G85:H85"/>
    <mergeCell ref="G68:H68"/>
    <mergeCell ref="G69:H69"/>
    <mergeCell ref="G72:H72"/>
    <mergeCell ref="G73:H73"/>
    <mergeCell ref="G80:H80"/>
    <mergeCell ref="G83:H83"/>
    <mergeCell ref="G77:H77"/>
    <mergeCell ref="G74:H74"/>
    <mergeCell ref="L90:N90"/>
    <mergeCell ref="L89:N89"/>
    <mergeCell ref="G82:H82"/>
    <mergeCell ref="G70:H71"/>
    <mergeCell ref="G81:H81"/>
    <mergeCell ref="G75:H75"/>
    <mergeCell ref="G78:H78"/>
    <mergeCell ref="G79:H79"/>
    <mergeCell ref="I70:I71"/>
    <mergeCell ref="J70:J71"/>
    <mergeCell ref="G76:H76"/>
    <mergeCell ref="M59:M60"/>
    <mergeCell ref="N59:N60"/>
    <mergeCell ref="M55:M56"/>
    <mergeCell ref="I55:I56"/>
    <mergeCell ref="J55:J56"/>
    <mergeCell ref="K55:K56"/>
    <mergeCell ref="L59:L60"/>
    <mergeCell ref="K59:K60"/>
    <mergeCell ref="G65:H65"/>
    <mergeCell ref="F59:F60"/>
    <mergeCell ref="G59:H60"/>
    <mergeCell ref="I59:I60"/>
    <mergeCell ref="J59:J60"/>
    <mergeCell ref="G38:H38"/>
    <mergeCell ref="G39:H39"/>
    <mergeCell ref="G41:H41"/>
    <mergeCell ref="G50:H50"/>
    <mergeCell ref="G48:H48"/>
    <mergeCell ref="K21:K22"/>
    <mergeCell ref="J23:J24"/>
    <mergeCell ref="L21:L22"/>
    <mergeCell ref="K23:K24"/>
    <mergeCell ref="O17:O18"/>
    <mergeCell ref="N25:N26"/>
    <mergeCell ref="L25:L26"/>
    <mergeCell ref="L23:L24"/>
    <mergeCell ref="O19:O20"/>
    <mergeCell ref="K25:K26"/>
    <mergeCell ref="O36:O41"/>
    <mergeCell ref="K2:N2"/>
    <mergeCell ref="M25:M26"/>
    <mergeCell ref="M21:M22"/>
    <mergeCell ref="M36:M37"/>
    <mergeCell ref="N36:N37"/>
    <mergeCell ref="O10:O15"/>
    <mergeCell ref="O29:O34"/>
    <mergeCell ref="N21:N22"/>
    <mergeCell ref="N23:N24"/>
    <mergeCell ref="N70:N71"/>
    <mergeCell ref="O82:O84"/>
    <mergeCell ref="O45:P49"/>
    <mergeCell ref="O70:O74"/>
    <mergeCell ref="O75:O77"/>
    <mergeCell ref="O63:O68"/>
    <mergeCell ref="O51:O52"/>
    <mergeCell ref="O55:O56"/>
    <mergeCell ref="N55:N56"/>
  </mergeCells>
  <conditionalFormatting sqref="O55">
    <cfRule type="cellIs" priority="7" dxfId="47" operator="greaterThan" stopIfTrue="1">
      <formula>0</formula>
    </cfRule>
    <cfRule type="cellIs" priority="35" dxfId="9" operator="greaterThan" stopIfTrue="1">
      <formula>0</formula>
    </cfRule>
  </conditionalFormatting>
  <conditionalFormatting sqref="O58">
    <cfRule type="cellIs" priority="22" dxfId="9" operator="equal" stopIfTrue="1">
      <formula>"стр. 200 гр. 9 не равна стр. 470 гр. 3 Баланса!"</formula>
    </cfRule>
  </conditionalFormatting>
  <conditionalFormatting sqref="O61">
    <cfRule type="cellIs" priority="23" dxfId="9" operator="equal" stopIfTrue="1">
      <formula>"разность стр.152 гр. 7 и стр. 162 гр. 7 не равна стр. 220 гр.3 Приложения2!"</formula>
    </cfRule>
  </conditionalFormatting>
  <conditionalFormatting sqref="O62">
    <cfRule type="cellIs" priority="24" dxfId="9" operator="equal" stopIfTrue="1">
      <formula>"разность стр.153 гр. 10 и стр. 163 гр. 10  не равна стр. 230 гр.3 Приложения2!"</formula>
    </cfRule>
  </conditionalFormatting>
  <conditionalFormatting sqref="O85:O86 O81 O53">
    <cfRule type="cellIs" priority="25" dxfId="9" operator="greaterThan" stopIfTrue="1">
      <formula>0</formula>
    </cfRule>
  </conditionalFormatting>
  <conditionalFormatting sqref="O28">
    <cfRule type="cellIs" priority="27" dxfId="9" operator="equal" stopIfTrue="1">
      <formula>"разность стр.053 гр. 10 и стр. 063 гр. 10  не равна стр. 230 гр.4 Приложения2!"</formula>
    </cfRule>
  </conditionalFormatting>
  <conditionalFormatting sqref="O80 O54">
    <cfRule type="cellIs" priority="45" dxfId="48" operator="greaterThan" stopIfTrue="1">
      <formula>0</formula>
    </cfRule>
  </conditionalFormatting>
  <conditionalFormatting sqref="F85">
    <cfRule type="cellIs" priority="46" dxfId="3" operator="notEqual" stopIfTrue="1">
      <formula>$Q$84</formula>
    </cfRule>
  </conditionalFormatting>
  <conditionalFormatting sqref="G85:H85">
    <cfRule type="cellIs" priority="47" dxfId="3" operator="notEqual" stopIfTrue="1">
      <formula>$R$84</formula>
    </cfRule>
  </conditionalFormatting>
  <conditionalFormatting sqref="I85">
    <cfRule type="cellIs" priority="48" dxfId="3" operator="notEqual" stopIfTrue="1">
      <formula>$S$84</formula>
    </cfRule>
  </conditionalFormatting>
  <conditionalFormatting sqref="J85">
    <cfRule type="cellIs" priority="49" dxfId="3" operator="notEqual" stopIfTrue="1">
      <formula>$T$84</formula>
    </cfRule>
  </conditionalFormatting>
  <conditionalFormatting sqref="K85">
    <cfRule type="cellIs" priority="50" dxfId="3" operator="notEqual" stopIfTrue="1">
      <formula>$U$84</formula>
    </cfRule>
  </conditionalFormatting>
  <conditionalFormatting sqref="L85">
    <cfRule type="cellIs" priority="51" dxfId="3" operator="notEqual" stopIfTrue="1">
      <formula>$V$84</formula>
    </cfRule>
  </conditionalFormatting>
  <conditionalFormatting sqref="F55:F56">
    <cfRule type="cellIs" priority="52" dxfId="9" operator="notEqual" stopIfTrue="1">
      <formula>$Q$55</formula>
    </cfRule>
  </conditionalFormatting>
  <conditionalFormatting sqref="G55:H56">
    <cfRule type="cellIs" priority="53" dxfId="3" operator="notEqual" stopIfTrue="1">
      <formula>$R$55</formula>
    </cfRule>
  </conditionalFormatting>
  <conditionalFormatting sqref="I55:I56">
    <cfRule type="cellIs" priority="54" dxfId="3" operator="notEqual" stopIfTrue="1">
      <formula>$S$55</formula>
    </cfRule>
  </conditionalFormatting>
  <conditionalFormatting sqref="J55:J56">
    <cfRule type="cellIs" priority="55" dxfId="3" operator="notEqual" stopIfTrue="1">
      <formula>$T$55</formula>
    </cfRule>
  </conditionalFormatting>
  <conditionalFormatting sqref="K55:K56">
    <cfRule type="cellIs" priority="56" dxfId="3" operator="notEqual" stopIfTrue="1">
      <formula>$U$55</formula>
    </cfRule>
  </conditionalFormatting>
  <conditionalFormatting sqref="L55:L56">
    <cfRule type="cellIs" priority="57" dxfId="3" operator="notEqual" stopIfTrue="1">
      <formula>$V$55</formula>
    </cfRule>
  </conditionalFormatting>
  <conditionalFormatting sqref="M55:M56">
    <cfRule type="cellIs" priority="58" dxfId="3" operator="notEqual" stopIfTrue="1">
      <formula>$W$55</formula>
    </cfRule>
  </conditionalFormatting>
  <conditionalFormatting sqref="O82:O84">
    <cfRule type="cellIs" priority="59" dxfId="9" operator="greaterThan" stopIfTrue="1">
      <formula>0</formula>
    </cfRule>
    <cfRule type="cellIs" priority="60" dxfId="49" operator="equal" stopIfTrue="1">
      <formula>0</formula>
    </cfRule>
  </conditionalFormatting>
  <conditionalFormatting sqref="E9:N9">
    <cfRule type="cellIs" priority="61" dxfId="46" operator="equal" stopIfTrue="1">
      <formula>0</formula>
    </cfRule>
  </conditionalFormatting>
  <conditionalFormatting sqref="M85">
    <cfRule type="cellIs" priority="86" dxfId="3" operator="notEqual" stopIfTrue="1">
      <formula>$W$84</formula>
    </cfRule>
  </conditionalFormatting>
  <conditionalFormatting sqref="O27">
    <cfRule type="cellIs" priority="87" dxfId="9" operator="not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18:I18">
      <formula1>0</formula1>
    </dataValidation>
  </dataValidations>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headerFooter alignWithMargins="0">
    <oddHeader>&amp;R&amp;"Times New Roman,обычный"&amp;7Подготовлено с использованием системы "КонсультантПлюс"</oddHeader>
  </headerFooter>
  <rowBreaks count="1" manualBreakCount="1">
    <brk id="79"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90"/>
  <sheetViews>
    <sheetView zoomScaleSheetLayoutView="100" zoomScalePageLayoutView="0" workbookViewId="0" topLeftCell="A64">
      <selection activeCell="K43" sqref="K43:N43"/>
    </sheetView>
  </sheetViews>
  <sheetFormatPr defaultColWidth="9.00390625" defaultRowHeight="11.25" customHeight="1"/>
  <cols>
    <col min="1" max="1" width="16.375" style="126" customWidth="1"/>
    <col min="2" max="2" width="3.00390625" style="126" customWidth="1"/>
    <col min="3" max="3" width="6.375" style="126" customWidth="1"/>
    <col min="4" max="4" width="6.875" style="126" customWidth="1"/>
    <col min="5" max="5" width="3.25390625" style="126" customWidth="1"/>
    <col min="6" max="6" width="8.375" style="126" customWidth="1"/>
    <col min="7" max="7" width="2.75390625" style="126" customWidth="1"/>
    <col min="8" max="8" width="7.75390625" style="126" customWidth="1"/>
    <col min="9" max="9" width="1.75390625" style="126" customWidth="1"/>
    <col min="10" max="10" width="7.875" style="126" customWidth="1"/>
    <col min="11" max="11" width="3.00390625" style="126" customWidth="1"/>
    <col min="12" max="12" width="7.125" style="126" customWidth="1"/>
    <col min="13" max="13" width="1.75390625" style="126" customWidth="1"/>
    <col min="14" max="14" width="9.00390625" style="126" customWidth="1"/>
    <col min="15" max="16" width="18.875" style="126" customWidth="1"/>
    <col min="17" max="18" width="4.75390625" style="126" customWidth="1"/>
    <col min="19" max="16384" width="9.125" style="126" customWidth="1"/>
  </cols>
  <sheetData>
    <row r="1" spans="1:14" s="118" customFormat="1" ht="11.25" customHeight="1">
      <c r="A1" s="5"/>
      <c r="B1" s="171"/>
      <c r="C1" s="171"/>
      <c r="D1" s="171"/>
      <c r="E1" s="171"/>
      <c r="F1" s="171"/>
      <c r="G1" s="171"/>
      <c r="H1" s="171"/>
      <c r="I1" s="171"/>
      <c r="J1" s="614" t="s">
        <v>1011</v>
      </c>
      <c r="K1" s="614"/>
      <c r="L1" s="614"/>
      <c r="M1" s="614"/>
      <c r="N1" s="614"/>
    </row>
    <row r="2" spans="1:14" s="118" customFormat="1" ht="22.5" customHeight="1">
      <c r="A2" s="171"/>
      <c r="B2" s="171"/>
      <c r="C2" s="171"/>
      <c r="D2" s="171"/>
      <c r="E2" s="171"/>
      <c r="F2" s="171"/>
      <c r="G2" s="171"/>
      <c r="H2" s="649" t="s">
        <v>443</v>
      </c>
      <c r="I2" s="649"/>
      <c r="J2" s="649"/>
      <c r="K2" s="649"/>
      <c r="L2" s="649"/>
      <c r="M2" s="649"/>
      <c r="N2" s="649"/>
    </row>
    <row r="3" spans="1:14" s="118" customFormat="1" ht="11.25" customHeight="1">
      <c r="A3" s="171"/>
      <c r="B3" s="171"/>
      <c r="C3" s="171"/>
      <c r="D3" s="171"/>
      <c r="E3" s="171"/>
      <c r="F3" s="171"/>
      <c r="G3" s="171"/>
      <c r="H3" s="171"/>
      <c r="I3" s="171"/>
      <c r="J3" s="660" t="s">
        <v>442</v>
      </c>
      <c r="K3" s="758"/>
      <c r="L3" s="758"/>
      <c r="M3" s="758"/>
      <c r="N3" s="758"/>
    </row>
    <row r="4" spans="1:14" s="118" customFormat="1" ht="3" customHeight="1">
      <c r="A4" s="171"/>
      <c r="B4" s="171"/>
      <c r="C4" s="171"/>
      <c r="D4" s="171"/>
      <c r="E4" s="171"/>
      <c r="F4" s="171"/>
      <c r="G4" s="171"/>
      <c r="H4" s="171"/>
      <c r="I4" s="171"/>
      <c r="J4" s="171"/>
      <c r="K4" s="171"/>
      <c r="L4" s="171"/>
      <c r="M4" s="171"/>
      <c r="N4" s="171"/>
    </row>
    <row r="5" spans="1:14" s="118" customFormat="1" ht="12.75" customHeight="1">
      <c r="A5" s="615" t="s">
        <v>965</v>
      </c>
      <c r="B5" s="615"/>
      <c r="C5" s="615"/>
      <c r="D5" s="615"/>
      <c r="E5" s="615"/>
      <c r="F5" s="615"/>
      <c r="G5" s="615"/>
      <c r="H5" s="615"/>
      <c r="I5" s="615"/>
      <c r="J5" s="615"/>
      <c r="K5" s="615"/>
      <c r="L5" s="615"/>
      <c r="M5" s="615"/>
      <c r="N5" s="615"/>
    </row>
    <row r="6" spans="1:14" s="118" customFormat="1" ht="12.75" customHeight="1">
      <c r="A6" s="615" t="s">
        <v>849</v>
      </c>
      <c r="B6" s="615"/>
      <c r="C6" s="615"/>
      <c r="D6" s="615"/>
      <c r="E6" s="615"/>
      <c r="F6" s="615"/>
      <c r="G6" s="615"/>
      <c r="H6" s="615"/>
      <c r="I6" s="615"/>
      <c r="J6" s="615"/>
      <c r="K6" s="615"/>
      <c r="L6" s="615"/>
      <c r="M6" s="615"/>
      <c r="N6" s="615"/>
    </row>
    <row r="7" spans="1:14" s="118" customFormat="1" ht="15" customHeight="1">
      <c r="A7" s="171"/>
      <c r="B7" s="171"/>
      <c r="C7" s="228" t="s">
        <v>848</v>
      </c>
      <c r="D7" s="160" t="str">
        <f>'Прил.2'!D6</f>
        <v>январь</v>
      </c>
      <c r="E7" s="160" t="s">
        <v>53</v>
      </c>
      <c r="F7" s="160" t="str">
        <f>'Прил.2'!F6</f>
        <v>декабрь</v>
      </c>
      <c r="G7" s="759">
        <f>Баланс!K5</f>
        <v>44196</v>
      </c>
      <c r="H7" s="759"/>
      <c r="I7" s="759"/>
      <c r="J7" s="171"/>
      <c r="K7" s="171"/>
      <c r="L7" s="171"/>
      <c r="M7" s="171"/>
      <c r="N7" s="171"/>
    </row>
    <row r="8" spans="1:14" s="118" customFormat="1" ht="13.5" customHeight="1">
      <c r="A8" s="190"/>
      <c r="B8" s="171"/>
      <c r="C8" s="171"/>
      <c r="D8" s="171"/>
      <c r="E8" s="171"/>
      <c r="F8" s="171"/>
      <c r="G8" s="171"/>
      <c r="H8" s="171"/>
      <c r="I8" s="171"/>
      <c r="J8" s="171"/>
      <c r="K8" s="171"/>
      <c r="L8" s="171"/>
      <c r="M8" s="171"/>
      <c r="N8" s="171"/>
    </row>
    <row r="9" spans="1:14" s="118" customFormat="1" ht="15" customHeight="1">
      <c r="A9" s="623" t="s">
        <v>975</v>
      </c>
      <c r="B9" s="624"/>
      <c r="C9" s="624"/>
      <c r="D9" s="209"/>
      <c r="E9" s="625" t="str">
        <f>Баланс!D21</f>
        <v>ЗАО "Торгово-коммерческий дом ЮНИСПЕКТР"</v>
      </c>
      <c r="F9" s="626"/>
      <c r="G9" s="626"/>
      <c r="H9" s="626"/>
      <c r="I9" s="626"/>
      <c r="J9" s="626"/>
      <c r="K9" s="626"/>
      <c r="L9" s="626"/>
      <c r="M9" s="626"/>
      <c r="N9" s="627"/>
    </row>
    <row r="10" spans="1:14" s="118" customFormat="1" ht="15" customHeight="1">
      <c r="A10" s="623" t="s">
        <v>966</v>
      </c>
      <c r="B10" s="624"/>
      <c r="C10" s="624"/>
      <c r="D10" s="209"/>
      <c r="E10" s="678">
        <f>Баланс!D22</f>
        <v>101085891</v>
      </c>
      <c r="F10" s="679"/>
      <c r="G10" s="679"/>
      <c r="H10" s="679"/>
      <c r="I10" s="679"/>
      <c r="J10" s="679"/>
      <c r="K10" s="679"/>
      <c r="L10" s="679"/>
      <c r="M10" s="679"/>
      <c r="N10" s="680"/>
    </row>
    <row r="11" spans="1:14" s="118" customFormat="1" ht="15" customHeight="1">
      <c r="A11" s="623" t="s">
        <v>721</v>
      </c>
      <c r="B11" s="624"/>
      <c r="C11" s="624"/>
      <c r="D11" s="209"/>
      <c r="E11" s="625" t="str">
        <f>Баланс!D23</f>
        <v>Производство электроэнергии</v>
      </c>
      <c r="F11" s="626"/>
      <c r="G11" s="626"/>
      <c r="H11" s="626"/>
      <c r="I11" s="626"/>
      <c r="J11" s="626"/>
      <c r="K11" s="626"/>
      <c r="L11" s="626"/>
      <c r="M11" s="626"/>
      <c r="N11" s="627"/>
    </row>
    <row r="12" spans="1:14" s="118" customFormat="1" ht="15" customHeight="1">
      <c r="A12" s="623" t="s">
        <v>967</v>
      </c>
      <c r="B12" s="624"/>
      <c r="C12" s="624"/>
      <c r="D12" s="209"/>
      <c r="E12" s="625" t="str">
        <f>Баланс!D24</f>
        <v>Закрытое акционерное общенство</v>
      </c>
      <c r="F12" s="626"/>
      <c r="G12" s="626"/>
      <c r="H12" s="626"/>
      <c r="I12" s="626"/>
      <c r="J12" s="626"/>
      <c r="K12" s="626"/>
      <c r="L12" s="626"/>
      <c r="M12" s="626"/>
      <c r="N12" s="627"/>
    </row>
    <row r="13" spans="1:14" s="118" customFormat="1" ht="15" customHeight="1">
      <c r="A13" s="623" t="s">
        <v>968</v>
      </c>
      <c r="B13" s="624"/>
      <c r="C13" s="624"/>
      <c r="D13" s="209"/>
      <c r="E13" s="625" t="str">
        <f>Баланс!D25</f>
        <v>Юридическое лицо без ведомственной подчиненности</v>
      </c>
      <c r="F13" s="626"/>
      <c r="G13" s="626"/>
      <c r="H13" s="626"/>
      <c r="I13" s="626"/>
      <c r="J13" s="626"/>
      <c r="K13" s="626"/>
      <c r="L13" s="626"/>
      <c r="M13" s="626"/>
      <c r="N13" s="627"/>
    </row>
    <row r="14" spans="1:14" s="118" customFormat="1" ht="15" customHeight="1">
      <c r="A14" s="623" t="s">
        <v>969</v>
      </c>
      <c r="B14" s="624"/>
      <c r="C14" s="624"/>
      <c r="D14" s="209"/>
      <c r="E14" s="625" t="str">
        <f>Баланс!D26</f>
        <v>тыс.руб.</v>
      </c>
      <c r="F14" s="626"/>
      <c r="G14" s="626"/>
      <c r="H14" s="626"/>
      <c r="I14" s="626"/>
      <c r="J14" s="626"/>
      <c r="K14" s="626"/>
      <c r="L14" s="626"/>
      <c r="M14" s="626"/>
      <c r="N14" s="627"/>
    </row>
    <row r="15" spans="1:14" s="118" customFormat="1" ht="15" customHeight="1">
      <c r="A15" s="623" t="s">
        <v>976</v>
      </c>
      <c r="B15" s="624"/>
      <c r="C15" s="624"/>
      <c r="D15" s="209"/>
      <c r="E15" s="625" t="str">
        <f>Баланс!D27</f>
        <v>220131 г.Минск ул.Гамарника, 16А, офис 145</v>
      </c>
      <c r="F15" s="626"/>
      <c r="G15" s="626"/>
      <c r="H15" s="626"/>
      <c r="I15" s="626"/>
      <c r="J15" s="626"/>
      <c r="K15" s="626"/>
      <c r="L15" s="626"/>
      <c r="M15" s="626"/>
      <c r="N15" s="627"/>
    </row>
    <row r="16" spans="1:18" s="118" customFormat="1" ht="11.25" customHeight="1">
      <c r="A16" s="190"/>
      <c r="B16" s="190"/>
      <c r="C16" s="190"/>
      <c r="D16" s="190"/>
      <c r="E16" s="190"/>
      <c r="F16" s="190"/>
      <c r="G16" s="190"/>
      <c r="H16" s="190"/>
      <c r="I16" s="190"/>
      <c r="J16" s="171"/>
      <c r="K16" s="171"/>
      <c r="L16" s="171"/>
      <c r="M16" s="171"/>
      <c r="N16" s="171"/>
      <c r="O16" s="798" t="s">
        <v>259</v>
      </c>
      <c r="P16" s="798"/>
      <c r="Q16" s="798"/>
      <c r="R16" s="798"/>
    </row>
    <row r="17" spans="1:18" s="118" customFormat="1" ht="15" customHeight="1">
      <c r="A17" s="608" t="s">
        <v>994</v>
      </c>
      <c r="B17" s="609"/>
      <c r="C17" s="609"/>
      <c r="D17" s="609"/>
      <c r="E17" s="610"/>
      <c r="F17" s="756" t="s">
        <v>942</v>
      </c>
      <c r="G17" s="94" t="s">
        <v>72</v>
      </c>
      <c r="H17" s="95" t="str">
        <f>D7</f>
        <v>январь</v>
      </c>
      <c r="I17" s="96" t="s">
        <v>53</v>
      </c>
      <c r="J17" s="95" t="str">
        <f>F7</f>
        <v>декабрь</v>
      </c>
      <c r="K17" s="94" t="s">
        <v>72</v>
      </c>
      <c r="L17" s="95" t="str">
        <f>D7</f>
        <v>январь</v>
      </c>
      <c r="M17" s="95" t="s">
        <v>53</v>
      </c>
      <c r="N17" s="97" t="str">
        <f>F7</f>
        <v>декабрь</v>
      </c>
      <c r="O17" s="798"/>
      <c r="P17" s="798"/>
      <c r="Q17" s="798"/>
      <c r="R17" s="798"/>
    </row>
    <row r="18" spans="1:18" ht="15" customHeight="1">
      <c r="A18" s="611"/>
      <c r="B18" s="612"/>
      <c r="C18" s="612"/>
      <c r="D18" s="612"/>
      <c r="E18" s="613"/>
      <c r="F18" s="757"/>
      <c r="G18" s="755">
        <f>G7</f>
        <v>44196</v>
      </c>
      <c r="H18" s="612"/>
      <c r="I18" s="612"/>
      <c r="J18" s="612"/>
      <c r="K18" s="755">
        <f>DATE(YEAR(G18),MONTH(0),DAY(0))</f>
        <v>43830</v>
      </c>
      <c r="L18" s="799"/>
      <c r="M18" s="799"/>
      <c r="N18" s="800"/>
      <c r="O18" s="798"/>
      <c r="P18" s="798"/>
      <c r="Q18" s="798"/>
      <c r="R18" s="798"/>
    </row>
    <row r="19" spans="1:18" ht="11.25" customHeight="1">
      <c r="A19" s="556">
        <v>1</v>
      </c>
      <c r="B19" s="557"/>
      <c r="C19" s="557"/>
      <c r="D19" s="557"/>
      <c r="E19" s="558"/>
      <c r="F19" s="210">
        <v>2</v>
      </c>
      <c r="G19" s="760">
        <v>3</v>
      </c>
      <c r="H19" s="761"/>
      <c r="I19" s="761"/>
      <c r="J19" s="761"/>
      <c r="K19" s="620">
        <v>4</v>
      </c>
      <c r="L19" s="621"/>
      <c r="M19" s="621"/>
      <c r="N19" s="622"/>
      <c r="O19" s="798"/>
      <c r="P19" s="798"/>
      <c r="Q19" s="798"/>
      <c r="R19" s="798"/>
    </row>
    <row r="20" spans="1:15" s="18" customFormat="1" ht="15" customHeight="1">
      <c r="A20" s="772" t="s">
        <v>1017</v>
      </c>
      <c r="B20" s="773"/>
      <c r="C20" s="773"/>
      <c r="D20" s="773"/>
      <c r="E20" s="773"/>
      <c r="F20" s="773"/>
      <c r="G20" s="773"/>
      <c r="H20" s="773"/>
      <c r="I20" s="773"/>
      <c r="J20" s="773"/>
      <c r="K20" s="773"/>
      <c r="L20" s="773"/>
      <c r="M20" s="773"/>
      <c r="N20" s="774"/>
      <c r="O20" s="302" t="s">
        <v>311</v>
      </c>
    </row>
    <row r="21" spans="1:14" s="18" customFormat="1" ht="15" customHeight="1">
      <c r="A21" s="764" t="s">
        <v>1012</v>
      </c>
      <c r="B21" s="764"/>
      <c r="C21" s="764"/>
      <c r="D21" s="764"/>
      <c r="E21" s="764"/>
      <c r="F21" s="185" t="s">
        <v>983</v>
      </c>
      <c r="G21" s="602">
        <f>G23+G24+G25+G26</f>
        <v>1154</v>
      </c>
      <c r="H21" s="603"/>
      <c r="I21" s="603"/>
      <c r="J21" s="604"/>
      <c r="K21" s="602">
        <f>K23+K24+K25+K26</f>
        <v>4075</v>
      </c>
      <c r="L21" s="603"/>
      <c r="M21" s="603"/>
      <c r="N21" s="604"/>
    </row>
    <row r="22" spans="1:14" s="18" customFormat="1" ht="15" customHeight="1">
      <c r="A22" s="765" t="s">
        <v>943</v>
      </c>
      <c r="B22" s="765"/>
      <c r="C22" s="765"/>
      <c r="D22" s="765"/>
      <c r="E22" s="765"/>
      <c r="F22" s="212"/>
      <c r="G22" s="743"/>
      <c r="H22" s="744"/>
      <c r="I22" s="744"/>
      <c r="J22" s="745"/>
      <c r="K22" s="743"/>
      <c r="L22" s="744"/>
      <c r="M22" s="744"/>
      <c r="N22" s="745"/>
    </row>
    <row r="23" spans="1:14" s="18" customFormat="1" ht="27" customHeight="1">
      <c r="A23" s="763" t="s">
        <v>1020</v>
      </c>
      <c r="B23" s="763"/>
      <c r="C23" s="763"/>
      <c r="D23" s="763"/>
      <c r="E23" s="763"/>
      <c r="F23" s="213" t="s">
        <v>862</v>
      </c>
      <c r="G23" s="752">
        <v>1134</v>
      </c>
      <c r="H23" s="753"/>
      <c r="I23" s="753"/>
      <c r="J23" s="754"/>
      <c r="K23" s="752">
        <v>4070</v>
      </c>
      <c r="L23" s="753"/>
      <c r="M23" s="753"/>
      <c r="N23" s="754"/>
    </row>
    <row r="24" spans="1:14" s="18" customFormat="1" ht="25.5" customHeight="1">
      <c r="A24" s="762" t="s">
        <v>1021</v>
      </c>
      <c r="B24" s="762"/>
      <c r="C24" s="762"/>
      <c r="D24" s="762"/>
      <c r="E24" s="762"/>
      <c r="F24" s="185" t="s">
        <v>863</v>
      </c>
      <c r="G24" s="593">
        <v>0</v>
      </c>
      <c r="H24" s="594"/>
      <c r="I24" s="594"/>
      <c r="J24" s="595"/>
      <c r="K24" s="593">
        <v>0</v>
      </c>
      <c r="L24" s="594"/>
      <c r="M24" s="594"/>
      <c r="N24" s="595"/>
    </row>
    <row r="25" spans="1:14" s="18" customFormat="1" ht="15" customHeight="1">
      <c r="A25" s="762" t="s">
        <v>1022</v>
      </c>
      <c r="B25" s="762"/>
      <c r="C25" s="762"/>
      <c r="D25" s="762"/>
      <c r="E25" s="762"/>
      <c r="F25" s="185" t="s">
        <v>864</v>
      </c>
      <c r="G25" s="593">
        <v>0</v>
      </c>
      <c r="H25" s="594"/>
      <c r="I25" s="594"/>
      <c r="J25" s="595"/>
      <c r="K25" s="593">
        <v>0</v>
      </c>
      <c r="L25" s="594"/>
      <c r="M25" s="594"/>
      <c r="N25" s="595"/>
    </row>
    <row r="26" spans="1:14" s="18" customFormat="1" ht="15" customHeight="1">
      <c r="A26" s="762" t="s">
        <v>1013</v>
      </c>
      <c r="B26" s="762"/>
      <c r="C26" s="762"/>
      <c r="D26" s="762"/>
      <c r="E26" s="762"/>
      <c r="F26" s="185" t="s">
        <v>865</v>
      </c>
      <c r="G26" s="593">
        <v>20</v>
      </c>
      <c r="H26" s="594"/>
      <c r="I26" s="594"/>
      <c r="J26" s="595"/>
      <c r="K26" s="593">
        <v>5</v>
      </c>
      <c r="L26" s="594"/>
      <c r="M26" s="594"/>
      <c r="N26" s="595"/>
    </row>
    <row r="27" spans="1:14" s="18" customFormat="1" ht="15" customHeight="1">
      <c r="A27" s="764" t="s">
        <v>1014</v>
      </c>
      <c r="B27" s="764"/>
      <c r="C27" s="764"/>
      <c r="D27" s="764"/>
      <c r="E27" s="764"/>
      <c r="F27" s="185" t="s">
        <v>984</v>
      </c>
      <c r="G27" s="746">
        <f>G29+G30+G31+G32</f>
        <v>1614</v>
      </c>
      <c r="H27" s="747"/>
      <c r="I27" s="747"/>
      <c r="J27" s="748"/>
      <c r="K27" s="746">
        <f>K29+K30+K31+K32</f>
        <v>4005</v>
      </c>
      <c r="L27" s="747"/>
      <c r="M27" s="747"/>
      <c r="N27" s="748"/>
    </row>
    <row r="28" spans="1:14" s="18" customFormat="1" ht="15" customHeight="1">
      <c r="A28" s="765" t="s">
        <v>943</v>
      </c>
      <c r="B28" s="765"/>
      <c r="C28" s="765"/>
      <c r="D28" s="765"/>
      <c r="E28" s="765"/>
      <c r="F28" s="230"/>
      <c r="G28" s="769"/>
      <c r="H28" s="770"/>
      <c r="I28" s="770"/>
      <c r="J28" s="771"/>
      <c r="K28" s="769"/>
      <c r="L28" s="770"/>
      <c r="M28" s="770"/>
      <c r="N28" s="771"/>
    </row>
    <row r="29" spans="1:14" s="18" customFormat="1" ht="15" customHeight="1">
      <c r="A29" s="763" t="s">
        <v>1023</v>
      </c>
      <c r="B29" s="763"/>
      <c r="C29" s="763"/>
      <c r="D29" s="763"/>
      <c r="E29" s="763"/>
      <c r="F29" s="231" t="s">
        <v>866</v>
      </c>
      <c r="G29" s="778">
        <v>1061</v>
      </c>
      <c r="H29" s="779"/>
      <c r="I29" s="779"/>
      <c r="J29" s="780"/>
      <c r="K29" s="646">
        <v>3273</v>
      </c>
      <c r="L29" s="638"/>
      <c r="M29" s="638"/>
      <c r="N29" s="639"/>
    </row>
    <row r="30" spans="1:14" s="18" customFormat="1" ht="15" customHeight="1">
      <c r="A30" s="762" t="s">
        <v>1016</v>
      </c>
      <c r="B30" s="762"/>
      <c r="C30" s="762"/>
      <c r="D30" s="762"/>
      <c r="E30" s="762"/>
      <c r="F30" s="185" t="s">
        <v>867</v>
      </c>
      <c r="G30" s="775">
        <v>246</v>
      </c>
      <c r="H30" s="776"/>
      <c r="I30" s="776"/>
      <c r="J30" s="777"/>
      <c r="K30" s="616">
        <v>296</v>
      </c>
      <c r="L30" s="617"/>
      <c r="M30" s="617"/>
      <c r="N30" s="618"/>
    </row>
    <row r="31" spans="1:14" s="18" customFormat="1" ht="15" customHeight="1">
      <c r="A31" s="762" t="s">
        <v>1024</v>
      </c>
      <c r="B31" s="762"/>
      <c r="C31" s="762"/>
      <c r="D31" s="762"/>
      <c r="E31" s="762"/>
      <c r="F31" s="185" t="s">
        <v>868</v>
      </c>
      <c r="G31" s="775">
        <v>119</v>
      </c>
      <c r="H31" s="776"/>
      <c r="I31" s="776"/>
      <c r="J31" s="777"/>
      <c r="K31" s="616">
        <v>383</v>
      </c>
      <c r="L31" s="617"/>
      <c r="M31" s="617"/>
      <c r="N31" s="618"/>
    </row>
    <row r="32" spans="1:14" s="18" customFormat="1" ht="15" customHeight="1">
      <c r="A32" s="762" t="s">
        <v>850</v>
      </c>
      <c r="B32" s="762"/>
      <c r="C32" s="762"/>
      <c r="D32" s="762"/>
      <c r="E32" s="762"/>
      <c r="F32" s="185" t="s">
        <v>869</v>
      </c>
      <c r="G32" s="775">
        <v>188</v>
      </c>
      <c r="H32" s="776"/>
      <c r="I32" s="776"/>
      <c r="J32" s="777"/>
      <c r="K32" s="616">
        <v>53</v>
      </c>
      <c r="L32" s="617"/>
      <c r="M32" s="617"/>
      <c r="N32" s="618"/>
    </row>
    <row r="33" spans="1:18" s="18" customFormat="1" ht="27" customHeight="1">
      <c r="A33" s="764" t="s">
        <v>444</v>
      </c>
      <c r="B33" s="764"/>
      <c r="C33" s="764"/>
      <c r="D33" s="764"/>
      <c r="E33" s="764"/>
      <c r="F33" s="185" t="s">
        <v>985</v>
      </c>
      <c r="G33" s="602">
        <f>G21-G27</f>
        <v>-460</v>
      </c>
      <c r="H33" s="603"/>
      <c r="I33" s="603"/>
      <c r="J33" s="604"/>
      <c r="K33" s="602">
        <f>K21-K27</f>
        <v>70</v>
      </c>
      <c r="L33" s="603"/>
      <c r="M33" s="603"/>
      <c r="N33" s="604"/>
      <c r="O33" s="232"/>
      <c r="P33" s="232"/>
      <c r="Q33" s="232"/>
      <c r="R33" s="232"/>
    </row>
    <row r="34" spans="1:18" s="18" customFormat="1" ht="15" customHeight="1">
      <c r="A34" s="781" t="s">
        <v>851</v>
      </c>
      <c r="B34" s="782"/>
      <c r="C34" s="782"/>
      <c r="D34" s="782"/>
      <c r="E34" s="782"/>
      <c r="F34" s="782"/>
      <c r="G34" s="782"/>
      <c r="H34" s="782"/>
      <c r="I34" s="782"/>
      <c r="J34" s="782"/>
      <c r="K34" s="782"/>
      <c r="L34" s="782"/>
      <c r="M34" s="782"/>
      <c r="N34" s="783"/>
      <c r="O34" s="233"/>
      <c r="P34" s="233"/>
      <c r="Q34" s="233"/>
      <c r="R34" s="233"/>
    </row>
    <row r="35" spans="1:14" s="18" customFormat="1" ht="15" customHeight="1">
      <c r="A35" s="764" t="s">
        <v>1012</v>
      </c>
      <c r="B35" s="764"/>
      <c r="C35" s="764"/>
      <c r="D35" s="764"/>
      <c r="E35" s="764"/>
      <c r="F35" s="185" t="s">
        <v>986</v>
      </c>
      <c r="G35" s="602">
        <f>G37+G38+G39+G40+G41</f>
        <v>443</v>
      </c>
      <c r="H35" s="603"/>
      <c r="I35" s="603"/>
      <c r="J35" s="604"/>
      <c r="K35" s="602">
        <f>K37+K38+K39+K40+K41</f>
        <v>222</v>
      </c>
      <c r="L35" s="603"/>
      <c r="M35" s="603"/>
      <c r="N35" s="604"/>
    </row>
    <row r="36" spans="1:14" s="18" customFormat="1" ht="15" customHeight="1">
      <c r="A36" s="765" t="s">
        <v>943</v>
      </c>
      <c r="B36" s="765"/>
      <c r="C36" s="765"/>
      <c r="D36" s="765"/>
      <c r="E36" s="765"/>
      <c r="F36" s="234"/>
      <c r="G36" s="769"/>
      <c r="H36" s="770"/>
      <c r="I36" s="770"/>
      <c r="J36" s="771"/>
      <c r="K36" s="769"/>
      <c r="L36" s="770"/>
      <c r="M36" s="770"/>
      <c r="N36" s="771"/>
    </row>
    <row r="37" spans="1:14" s="18" customFormat="1" ht="39" customHeight="1">
      <c r="A37" s="763" t="s">
        <v>870</v>
      </c>
      <c r="B37" s="763"/>
      <c r="C37" s="763"/>
      <c r="D37" s="763"/>
      <c r="E37" s="763"/>
      <c r="F37" s="231" t="s">
        <v>995</v>
      </c>
      <c r="G37" s="752">
        <v>0</v>
      </c>
      <c r="H37" s="753"/>
      <c r="I37" s="753"/>
      <c r="J37" s="754"/>
      <c r="K37" s="752">
        <v>0</v>
      </c>
      <c r="L37" s="753"/>
      <c r="M37" s="753"/>
      <c r="N37" s="754"/>
    </row>
    <row r="38" spans="1:14" s="18" customFormat="1" ht="15" customHeight="1">
      <c r="A38" s="762" t="s">
        <v>871</v>
      </c>
      <c r="B38" s="762"/>
      <c r="C38" s="762"/>
      <c r="D38" s="762"/>
      <c r="E38" s="762"/>
      <c r="F38" s="185" t="s">
        <v>996</v>
      </c>
      <c r="G38" s="593">
        <v>374</v>
      </c>
      <c r="H38" s="594"/>
      <c r="I38" s="594"/>
      <c r="J38" s="595"/>
      <c r="K38" s="593">
        <v>116</v>
      </c>
      <c r="L38" s="594"/>
      <c r="M38" s="594"/>
      <c r="N38" s="595"/>
    </row>
    <row r="39" spans="1:14" s="18" customFormat="1" ht="27" customHeight="1">
      <c r="A39" s="762" t="s">
        <v>775</v>
      </c>
      <c r="B39" s="762"/>
      <c r="C39" s="762"/>
      <c r="D39" s="762"/>
      <c r="E39" s="762"/>
      <c r="F39" s="185" t="s">
        <v>997</v>
      </c>
      <c r="G39" s="593">
        <v>0</v>
      </c>
      <c r="H39" s="594"/>
      <c r="I39" s="594"/>
      <c r="J39" s="595"/>
      <c r="K39" s="593">
        <v>0</v>
      </c>
      <c r="L39" s="594"/>
      <c r="M39" s="594"/>
      <c r="N39" s="595"/>
    </row>
    <row r="40" spans="1:14" s="18" customFormat="1" ht="15" customHeight="1">
      <c r="A40" s="762" t="s">
        <v>872</v>
      </c>
      <c r="B40" s="762"/>
      <c r="C40" s="762"/>
      <c r="D40" s="762"/>
      <c r="E40" s="762"/>
      <c r="F40" s="185" t="s">
        <v>998</v>
      </c>
      <c r="G40" s="593">
        <v>69</v>
      </c>
      <c r="H40" s="594"/>
      <c r="I40" s="594"/>
      <c r="J40" s="595"/>
      <c r="K40" s="593">
        <v>106</v>
      </c>
      <c r="L40" s="594"/>
      <c r="M40" s="594"/>
      <c r="N40" s="595"/>
    </row>
    <row r="41" spans="1:14" s="18" customFormat="1" ht="15" customHeight="1">
      <c r="A41" s="762" t="s">
        <v>1013</v>
      </c>
      <c r="B41" s="762"/>
      <c r="C41" s="762"/>
      <c r="D41" s="762"/>
      <c r="E41" s="762"/>
      <c r="F41" s="185" t="s">
        <v>999</v>
      </c>
      <c r="G41" s="593">
        <v>0</v>
      </c>
      <c r="H41" s="594"/>
      <c r="I41" s="594"/>
      <c r="J41" s="595"/>
      <c r="K41" s="593">
        <v>0</v>
      </c>
      <c r="L41" s="594"/>
      <c r="M41" s="594"/>
      <c r="N41" s="595"/>
    </row>
    <row r="42" spans="1:14" s="18" customFormat="1" ht="15" customHeight="1">
      <c r="A42" s="764" t="s">
        <v>1014</v>
      </c>
      <c r="B42" s="764"/>
      <c r="C42" s="764"/>
      <c r="D42" s="764"/>
      <c r="E42" s="764"/>
      <c r="F42" s="185" t="s">
        <v>987</v>
      </c>
      <c r="G42" s="746">
        <f>G44+G45+G46+G47</f>
        <v>58</v>
      </c>
      <c r="H42" s="747"/>
      <c r="I42" s="747"/>
      <c r="J42" s="748"/>
      <c r="K42" s="746">
        <f>K44+K45+K46+K47</f>
        <v>90</v>
      </c>
      <c r="L42" s="747"/>
      <c r="M42" s="747"/>
      <c r="N42" s="748"/>
    </row>
    <row r="43" spans="1:14" s="18" customFormat="1" ht="15" customHeight="1">
      <c r="A43" s="765" t="s">
        <v>943</v>
      </c>
      <c r="B43" s="765"/>
      <c r="C43" s="765"/>
      <c r="D43" s="765"/>
      <c r="E43" s="765"/>
      <c r="F43" s="230"/>
      <c r="G43" s="769"/>
      <c r="H43" s="770"/>
      <c r="I43" s="770"/>
      <c r="J43" s="771"/>
      <c r="K43" s="769"/>
      <c r="L43" s="770"/>
      <c r="M43" s="770"/>
      <c r="N43" s="771"/>
    </row>
    <row r="44" spans="1:14" s="18" customFormat="1" ht="38.25" customHeight="1">
      <c r="A44" s="763" t="s">
        <v>875</v>
      </c>
      <c r="B44" s="763"/>
      <c r="C44" s="763"/>
      <c r="D44" s="763"/>
      <c r="E44" s="763"/>
      <c r="F44" s="231" t="s">
        <v>1002</v>
      </c>
      <c r="G44" s="784">
        <v>4</v>
      </c>
      <c r="H44" s="785"/>
      <c r="I44" s="785"/>
      <c r="J44" s="786"/>
      <c r="K44" s="784">
        <v>0</v>
      </c>
      <c r="L44" s="785"/>
      <c r="M44" s="785"/>
      <c r="N44" s="786"/>
    </row>
    <row r="45" spans="1:14" s="18" customFormat="1" ht="15" customHeight="1">
      <c r="A45" s="762" t="s">
        <v>876</v>
      </c>
      <c r="B45" s="762"/>
      <c r="C45" s="762"/>
      <c r="D45" s="762"/>
      <c r="E45" s="762"/>
      <c r="F45" s="185" t="s">
        <v>1003</v>
      </c>
      <c r="G45" s="775">
        <v>0</v>
      </c>
      <c r="H45" s="776"/>
      <c r="I45" s="776"/>
      <c r="J45" s="777"/>
      <c r="K45" s="616">
        <v>90</v>
      </c>
      <c r="L45" s="617"/>
      <c r="M45" s="617"/>
      <c r="N45" s="618"/>
    </row>
    <row r="46" spans="1:14" s="18" customFormat="1" ht="19.5" customHeight="1">
      <c r="A46" s="762" t="s">
        <v>877</v>
      </c>
      <c r="B46" s="762"/>
      <c r="C46" s="762"/>
      <c r="D46" s="762"/>
      <c r="E46" s="762"/>
      <c r="F46" s="185" t="s">
        <v>1004</v>
      </c>
      <c r="G46" s="616">
        <v>0</v>
      </c>
      <c r="H46" s="617"/>
      <c r="I46" s="617"/>
      <c r="J46" s="618"/>
      <c r="K46" s="616">
        <v>0</v>
      </c>
      <c r="L46" s="617"/>
      <c r="M46" s="617"/>
      <c r="N46" s="618"/>
    </row>
    <row r="47" spans="1:14" s="18" customFormat="1" ht="15" customHeight="1">
      <c r="A47" s="762" t="s">
        <v>878</v>
      </c>
      <c r="B47" s="762"/>
      <c r="C47" s="762"/>
      <c r="D47" s="762"/>
      <c r="E47" s="762"/>
      <c r="F47" s="185" t="s">
        <v>1005</v>
      </c>
      <c r="G47" s="616">
        <v>54</v>
      </c>
      <c r="H47" s="617"/>
      <c r="I47" s="617"/>
      <c r="J47" s="618"/>
      <c r="K47" s="616">
        <v>0</v>
      </c>
      <c r="L47" s="617"/>
      <c r="M47" s="617"/>
      <c r="N47" s="618"/>
    </row>
    <row r="48" spans="1:18" s="18" customFormat="1" ht="27" customHeight="1">
      <c r="A48" s="764" t="s">
        <v>445</v>
      </c>
      <c r="B48" s="764"/>
      <c r="C48" s="764"/>
      <c r="D48" s="764"/>
      <c r="E48" s="764"/>
      <c r="F48" s="185" t="s">
        <v>988</v>
      </c>
      <c r="G48" s="602">
        <f>G35-G42</f>
        <v>385</v>
      </c>
      <c r="H48" s="603"/>
      <c r="I48" s="603"/>
      <c r="J48" s="604"/>
      <c r="K48" s="602">
        <f>K35-K42</f>
        <v>132</v>
      </c>
      <c r="L48" s="603"/>
      <c r="M48" s="603"/>
      <c r="N48" s="604"/>
      <c r="O48" s="232"/>
      <c r="P48" s="232"/>
      <c r="Q48" s="232"/>
      <c r="R48" s="232"/>
    </row>
    <row r="49" spans="1:14" s="18" customFormat="1" ht="27" customHeight="1">
      <c r="A49" s="177"/>
      <c r="B49" s="177"/>
      <c r="C49" s="177"/>
      <c r="D49" s="177"/>
      <c r="E49" s="177"/>
      <c r="F49" s="235"/>
      <c r="G49" s="235"/>
      <c r="H49" s="235"/>
      <c r="I49" s="235"/>
      <c r="J49" s="236"/>
      <c r="K49" s="236"/>
      <c r="L49" s="236"/>
      <c r="M49" s="236"/>
      <c r="N49" s="236"/>
    </row>
    <row r="50" spans="1:14" ht="15" customHeight="1">
      <c r="A50" s="608" t="s">
        <v>994</v>
      </c>
      <c r="B50" s="609"/>
      <c r="C50" s="609"/>
      <c r="D50" s="609"/>
      <c r="E50" s="610"/>
      <c r="F50" s="756" t="s">
        <v>942</v>
      </c>
      <c r="G50" s="98" t="s">
        <v>72</v>
      </c>
      <c r="H50" s="99" t="str">
        <f>H17</f>
        <v>январь</v>
      </c>
      <c r="I50" s="100" t="s">
        <v>53</v>
      </c>
      <c r="J50" s="101" t="str">
        <f>J17</f>
        <v>декабрь</v>
      </c>
      <c r="K50" s="98" t="s">
        <v>72</v>
      </c>
      <c r="L50" s="99" t="str">
        <f>L17</f>
        <v>январь</v>
      </c>
      <c r="M50" s="100" t="s">
        <v>53</v>
      </c>
      <c r="N50" s="102" t="str">
        <f>N17</f>
        <v>декабрь</v>
      </c>
    </row>
    <row r="51" spans="1:14" ht="15" customHeight="1">
      <c r="A51" s="611"/>
      <c r="B51" s="612"/>
      <c r="C51" s="612"/>
      <c r="D51" s="612"/>
      <c r="E51" s="613"/>
      <c r="F51" s="757"/>
      <c r="G51" s="766">
        <f>G18</f>
        <v>44196</v>
      </c>
      <c r="H51" s="767"/>
      <c r="I51" s="767"/>
      <c r="J51" s="768"/>
      <c r="K51" s="766">
        <f>K18</f>
        <v>43830</v>
      </c>
      <c r="L51" s="767"/>
      <c r="M51" s="767"/>
      <c r="N51" s="768"/>
    </row>
    <row r="52" spans="1:14" ht="11.25" customHeight="1">
      <c r="A52" s="556">
        <v>1</v>
      </c>
      <c r="B52" s="557"/>
      <c r="C52" s="557"/>
      <c r="D52" s="557"/>
      <c r="E52" s="558"/>
      <c r="F52" s="210">
        <v>2</v>
      </c>
      <c r="G52" s="611">
        <v>3</v>
      </c>
      <c r="H52" s="612"/>
      <c r="I52" s="612"/>
      <c r="J52" s="613"/>
      <c r="K52" s="611">
        <v>4</v>
      </c>
      <c r="L52" s="612"/>
      <c r="M52" s="612"/>
      <c r="N52" s="613"/>
    </row>
    <row r="53" spans="1:14" s="18" customFormat="1" ht="15" customHeight="1">
      <c r="A53" s="517" t="s">
        <v>879</v>
      </c>
      <c r="B53" s="518"/>
      <c r="C53" s="518"/>
      <c r="D53" s="518"/>
      <c r="E53" s="518"/>
      <c r="F53" s="518"/>
      <c r="G53" s="518"/>
      <c r="H53" s="518"/>
      <c r="I53" s="518"/>
      <c r="J53" s="518"/>
      <c r="K53" s="518"/>
      <c r="L53" s="518"/>
      <c r="M53" s="518"/>
      <c r="N53" s="519"/>
    </row>
    <row r="54" spans="1:14" s="18" customFormat="1" ht="15" customHeight="1">
      <c r="A54" s="764" t="s">
        <v>880</v>
      </c>
      <c r="B54" s="764"/>
      <c r="C54" s="764"/>
      <c r="D54" s="764"/>
      <c r="E54" s="764"/>
      <c r="F54" s="185" t="s">
        <v>989</v>
      </c>
      <c r="G54" s="602">
        <f>SUM(G55:J59)</f>
        <v>286</v>
      </c>
      <c r="H54" s="603"/>
      <c r="I54" s="603"/>
      <c r="J54" s="604"/>
      <c r="K54" s="602">
        <f>SUM(K55:N59)</f>
        <v>0</v>
      </c>
      <c r="L54" s="603"/>
      <c r="M54" s="603"/>
      <c r="N54" s="604"/>
    </row>
    <row r="55" spans="1:14" s="18" customFormat="1" ht="15" customHeight="1">
      <c r="A55" s="765" t="s">
        <v>943</v>
      </c>
      <c r="B55" s="765"/>
      <c r="C55" s="765"/>
      <c r="D55" s="765"/>
      <c r="E55" s="765"/>
      <c r="F55" s="212"/>
      <c r="G55" s="749">
        <v>0</v>
      </c>
      <c r="H55" s="750"/>
      <c r="I55" s="750"/>
      <c r="J55" s="751"/>
      <c r="K55" s="749">
        <v>0</v>
      </c>
      <c r="L55" s="750"/>
      <c r="M55" s="750"/>
      <c r="N55" s="751"/>
    </row>
    <row r="56" spans="1:14" s="18" customFormat="1" ht="15" customHeight="1">
      <c r="A56" s="763" t="s">
        <v>881</v>
      </c>
      <c r="B56" s="763"/>
      <c r="C56" s="763"/>
      <c r="D56" s="763"/>
      <c r="E56" s="763"/>
      <c r="F56" s="213" t="s">
        <v>882</v>
      </c>
      <c r="G56" s="752"/>
      <c r="H56" s="753"/>
      <c r="I56" s="753"/>
      <c r="J56" s="754"/>
      <c r="K56" s="752"/>
      <c r="L56" s="753"/>
      <c r="M56" s="753"/>
      <c r="N56" s="754"/>
    </row>
    <row r="57" spans="1:14" s="18" customFormat="1" ht="15" customHeight="1">
      <c r="A57" s="762" t="s">
        <v>883</v>
      </c>
      <c r="B57" s="762"/>
      <c r="C57" s="762"/>
      <c r="D57" s="762"/>
      <c r="E57" s="762"/>
      <c r="F57" s="185" t="s">
        <v>884</v>
      </c>
      <c r="G57" s="593">
        <v>0</v>
      </c>
      <c r="H57" s="594"/>
      <c r="I57" s="594"/>
      <c r="J57" s="595"/>
      <c r="K57" s="593">
        <v>0</v>
      </c>
      <c r="L57" s="594"/>
      <c r="M57" s="594"/>
      <c r="N57" s="595"/>
    </row>
    <row r="58" spans="1:14" s="18" customFormat="1" ht="27" customHeight="1">
      <c r="A58" s="762" t="s">
        <v>799</v>
      </c>
      <c r="B58" s="762"/>
      <c r="C58" s="762"/>
      <c r="D58" s="762"/>
      <c r="E58" s="762"/>
      <c r="F58" s="185" t="s">
        <v>885</v>
      </c>
      <c r="G58" s="593">
        <v>0</v>
      </c>
      <c r="H58" s="594"/>
      <c r="I58" s="594"/>
      <c r="J58" s="595"/>
      <c r="K58" s="593">
        <v>0</v>
      </c>
      <c r="L58" s="594"/>
      <c r="M58" s="594"/>
      <c r="N58" s="595"/>
    </row>
    <row r="59" spans="1:14" s="18" customFormat="1" ht="15" customHeight="1">
      <c r="A59" s="762" t="s">
        <v>886</v>
      </c>
      <c r="B59" s="762"/>
      <c r="C59" s="762"/>
      <c r="D59" s="762"/>
      <c r="E59" s="762"/>
      <c r="F59" s="185" t="s">
        <v>887</v>
      </c>
      <c r="G59" s="593">
        <v>286</v>
      </c>
      <c r="H59" s="594"/>
      <c r="I59" s="594"/>
      <c r="J59" s="595"/>
      <c r="K59" s="590"/>
      <c r="L59" s="591"/>
      <c r="M59" s="591"/>
      <c r="N59" s="592"/>
    </row>
    <row r="60" spans="1:14" s="18" customFormat="1" ht="15" customHeight="1">
      <c r="A60" s="764" t="s">
        <v>888</v>
      </c>
      <c r="B60" s="764"/>
      <c r="C60" s="764"/>
      <c r="D60" s="764"/>
      <c r="E60" s="764"/>
      <c r="F60" s="185" t="s">
        <v>990</v>
      </c>
      <c r="G60" s="746">
        <f>SUM(G62:J66)</f>
        <v>0</v>
      </c>
      <c r="H60" s="747"/>
      <c r="I60" s="747"/>
      <c r="J60" s="748"/>
      <c r="K60" s="746">
        <f>SUM(K62:N66)</f>
        <v>301</v>
      </c>
      <c r="L60" s="747"/>
      <c r="M60" s="747"/>
      <c r="N60" s="748"/>
    </row>
    <row r="61" spans="1:14" s="18" customFormat="1" ht="15" customHeight="1">
      <c r="A61" s="765" t="s">
        <v>943</v>
      </c>
      <c r="B61" s="765"/>
      <c r="C61" s="765"/>
      <c r="D61" s="765"/>
      <c r="E61" s="765"/>
      <c r="F61" s="212"/>
      <c r="G61" s="743"/>
      <c r="H61" s="744"/>
      <c r="I61" s="744"/>
      <c r="J61" s="744"/>
      <c r="K61" s="743"/>
      <c r="L61" s="744"/>
      <c r="M61" s="744"/>
      <c r="N61" s="745"/>
    </row>
    <row r="62" spans="1:14" s="18" customFormat="1" ht="15" customHeight="1">
      <c r="A62" s="763" t="s">
        <v>889</v>
      </c>
      <c r="B62" s="763"/>
      <c r="C62" s="763"/>
      <c r="D62" s="763"/>
      <c r="E62" s="763"/>
      <c r="F62" s="213" t="s">
        <v>890</v>
      </c>
      <c r="G62" s="646">
        <v>0</v>
      </c>
      <c r="H62" s="638"/>
      <c r="I62" s="638"/>
      <c r="J62" s="638"/>
      <c r="K62" s="646">
        <v>0</v>
      </c>
      <c r="L62" s="638"/>
      <c r="M62" s="638"/>
      <c r="N62" s="639"/>
    </row>
    <row r="63" spans="1:14" s="18" customFormat="1" ht="36.75" customHeight="1">
      <c r="A63" s="762" t="s">
        <v>891</v>
      </c>
      <c r="B63" s="762"/>
      <c r="C63" s="762"/>
      <c r="D63" s="762"/>
      <c r="E63" s="762"/>
      <c r="F63" s="185" t="s">
        <v>892</v>
      </c>
      <c r="G63" s="775"/>
      <c r="H63" s="776"/>
      <c r="I63" s="776"/>
      <c r="J63" s="777"/>
      <c r="K63" s="646">
        <v>301</v>
      </c>
      <c r="L63" s="638"/>
      <c r="M63" s="638"/>
      <c r="N63" s="639"/>
    </row>
    <row r="64" spans="1:14" s="18" customFormat="1" ht="15" customHeight="1">
      <c r="A64" s="762" t="s">
        <v>893</v>
      </c>
      <c r="B64" s="762"/>
      <c r="C64" s="762"/>
      <c r="D64" s="762"/>
      <c r="E64" s="762"/>
      <c r="F64" s="185" t="s">
        <v>894</v>
      </c>
      <c r="G64" s="775">
        <v>0</v>
      </c>
      <c r="H64" s="776"/>
      <c r="I64" s="776"/>
      <c r="J64" s="777"/>
      <c r="K64" s="646">
        <v>0</v>
      </c>
      <c r="L64" s="638"/>
      <c r="M64" s="638"/>
      <c r="N64" s="639"/>
    </row>
    <row r="65" spans="1:14" s="18" customFormat="1" ht="15" customHeight="1">
      <c r="A65" s="762" t="s">
        <v>895</v>
      </c>
      <c r="B65" s="762"/>
      <c r="C65" s="762"/>
      <c r="D65" s="762"/>
      <c r="E65" s="762"/>
      <c r="F65" s="185" t="s">
        <v>896</v>
      </c>
      <c r="G65" s="775">
        <v>0</v>
      </c>
      <c r="H65" s="776"/>
      <c r="I65" s="776"/>
      <c r="J65" s="777"/>
      <c r="K65" s="646">
        <v>0</v>
      </c>
      <c r="L65" s="638"/>
      <c r="M65" s="638"/>
      <c r="N65" s="639"/>
    </row>
    <row r="66" spans="1:14" s="18" customFormat="1" ht="15" customHeight="1">
      <c r="A66" s="762" t="s">
        <v>878</v>
      </c>
      <c r="B66" s="762"/>
      <c r="C66" s="762"/>
      <c r="D66" s="762"/>
      <c r="E66" s="762"/>
      <c r="F66" s="185" t="s">
        <v>897</v>
      </c>
      <c r="G66" s="775">
        <v>0</v>
      </c>
      <c r="H66" s="776"/>
      <c r="I66" s="776"/>
      <c r="J66" s="777"/>
      <c r="K66" s="646">
        <v>0</v>
      </c>
      <c r="L66" s="638"/>
      <c r="M66" s="638"/>
      <c r="N66" s="639"/>
    </row>
    <row r="67" spans="1:18" s="18" customFormat="1" ht="27" customHeight="1">
      <c r="A67" s="762" t="s">
        <v>446</v>
      </c>
      <c r="B67" s="762"/>
      <c r="C67" s="762"/>
      <c r="D67" s="762"/>
      <c r="E67" s="762"/>
      <c r="F67" s="185" t="s">
        <v>812</v>
      </c>
      <c r="G67" s="602">
        <f>G54-G60</f>
        <v>286</v>
      </c>
      <c r="H67" s="603"/>
      <c r="I67" s="603"/>
      <c r="J67" s="604"/>
      <c r="K67" s="602">
        <f>K54-K60</f>
        <v>-301</v>
      </c>
      <c r="L67" s="603"/>
      <c r="M67" s="603"/>
      <c r="N67" s="604"/>
      <c r="O67" s="237">
        <f>IF(OR(O69&gt;0,O71&gt;0,O70&gt;0),"ВНИМАНИЕ!","")</f>
      </c>
      <c r="P67" s="232"/>
      <c r="Q67" s="232"/>
      <c r="R67" s="232"/>
    </row>
    <row r="68" spans="1:19" s="18" customFormat="1" ht="38.25" customHeight="1">
      <c r="A68" s="764" t="s">
        <v>447</v>
      </c>
      <c r="B68" s="764"/>
      <c r="C68" s="764"/>
      <c r="D68" s="764"/>
      <c r="E68" s="764"/>
      <c r="F68" s="185" t="s">
        <v>776</v>
      </c>
      <c r="G68" s="602">
        <f>G33+G48+G67</f>
        <v>211</v>
      </c>
      <c r="H68" s="603"/>
      <c r="I68" s="603"/>
      <c r="J68" s="604"/>
      <c r="K68" s="602">
        <f>K33+K48+K67</f>
        <v>-99</v>
      </c>
      <c r="L68" s="603"/>
      <c r="M68" s="603"/>
      <c r="N68" s="604"/>
      <c r="O68" s="735">
        <f>IF(OR(Баланс!$I$2="I",Баланс!$I$2="II",Баланс!$I$2="III",Баланс!$I$2="IV",Баланс!$J$6&gt;0,Баланс!$K$6&gt;0),0,IF(K71=G69,0,"стр. 120 гр. 3 не равна стр. 130 гр. 4 (для годовой отчетности)"))</f>
        <v>0</v>
      </c>
      <c r="P68" s="736"/>
      <c r="Q68" s="736"/>
      <c r="R68" s="736"/>
      <c r="S68" s="736"/>
    </row>
    <row r="69" spans="1:19" s="18" customFormat="1" ht="15" customHeight="1">
      <c r="A69" s="508" t="s">
        <v>448</v>
      </c>
      <c r="B69" s="729"/>
      <c r="C69" s="729"/>
      <c r="D69" s="729"/>
      <c r="E69" s="730"/>
      <c r="F69" s="731" t="s">
        <v>813</v>
      </c>
      <c r="G69" s="740">
        <v>975</v>
      </c>
      <c r="H69" s="741"/>
      <c r="I69" s="741"/>
      <c r="J69" s="742"/>
      <c r="K69" s="740">
        <v>1074</v>
      </c>
      <c r="L69" s="741"/>
      <c r="M69" s="741"/>
      <c r="N69" s="742"/>
      <c r="O69" s="735">
        <f>IF(G69=Баланс!G63,0,"стр. 120 гр. 3 не равна стр. 270 гр. 4 Баланса!")</f>
        <v>0</v>
      </c>
      <c r="P69" s="737"/>
      <c r="Q69" s="737"/>
      <c r="R69" s="737"/>
      <c r="S69" s="737"/>
    </row>
    <row r="70" spans="1:19" s="18" customFormat="1" ht="15" customHeight="1">
      <c r="A70" s="725" t="s">
        <v>449</v>
      </c>
      <c r="B70" s="726"/>
      <c r="C70" s="727">
        <f>Баланс!G33</f>
        <v>43830</v>
      </c>
      <c r="D70" s="727"/>
      <c r="E70" s="728"/>
      <c r="F70" s="732"/>
      <c r="G70" s="590"/>
      <c r="H70" s="591"/>
      <c r="I70" s="591"/>
      <c r="J70" s="592"/>
      <c r="K70" s="590"/>
      <c r="L70" s="591"/>
      <c r="M70" s="591"/>
      <c r="N70" s="592"/>
      <c r="O70" s="738">
        <f>IF(OR(Баланс!$I$2="I",Баланс!$I$2="II",Баланс!$I$2="III",Баланс!$I$2="IV",Баланс!$J$6&gt;0,Баланс!$K$6&gt;0),0,IF(K71=Баланс!G63,0,"стр. 130 гр. 4 не равна стр. 270 гр. 4 Баланса (для годовой отчетности)"))</f>
        <v>0</v>
      </c>
      <c r="P70" s="739"/>
      <c r="Q70" s="739"/>
      <c r="R70" s="739"/>
      <c r="S70" s="739"/>
    </row>
    <row r="71" spans="1:19" s="18" customFormat="1" ht="15.75" customHeight="1">
      <c r="A71" s="797" t="s">
        <v>448</v>
      </c>
      <c r="B71" s="729"/>
      <c r="C71" s="729"/>
      <c r="D71" s="729"/>
      <c r="E71" s="730"/>
      <c r="F71" s="731" t="s">
        <v>814</v>
      </c>
      <c r="G71" s="787">
        <f>G69+G68</f>
        <v>1186</v>
      </c>
      <c r="H71" s="788"/>
      <c r="I71" s="788"/>
      <c r="J71" s="789"/>
      <c r="K71" s="787">
        <f>K69+K68</f>
        <v>975</v>
      </c>
      <c r="L71" s="788"/>
      <c r="M71" s="788"/>
      <c r="N71" s="789"/>
      <c r="O71" s="735">
        <f>IF(G71=Баланс!F63,0,"стр. 130 гр. 3 не равна стр. 270 гр. 3 Баланса!")</f>
        <v>0</v>
      </c>
      <c r="P71" s="736"/>
      <c r="Q71" s="736"/>
      <c r="R71" s="736"/>
      <c r="S71" s="736"/>
    </row>
    <row r="72" spans="1:19" s="18" customFormat="1" ht="17.25" customHeight="1">
      <c r="A72" s="794" t="s">
        <v>449</v>
      </c>
      <c r="B72" s="795"/>
      <c r="C72" s="688">
        <f>Баланс!F33</f>
        <v>44196</v>
      </c>
      <c r="D72" s="688"/>
      <c r="E72" s="689"/>
      <c r="F72" s="796"/>
      <c r="G72" s="790"/>
      <c r="H72" s="791"/>
      <c r="I72" s="791"/>
      <c r="J72" s="792"/>
      <c r="K72" s="790"/>
      <c r="L72" s="791"/>
      <c r="M72" s="791"/>
      <c r="N72" s="792"/>
      <c r="O72" s="473"/>
      <c r="P72" s="474"/>
      <c r="Q72" s="474"/>
      <c r="R72" s="474"/>
      <c r="S72" s="474"/>
    </row>
    <row r="73" spans="1:18" s="18" customFormat="1" ht="26.25" customHeight="1">
      <c r="A73" s="793" t="s">
        <v>450</v>
      </c>
      <c r="B73" s="793"/>
      <c r="C73" s="793"/>
      <c r="D73" s="793"/>
      <c r="E73" s="793"/>
      <c r="F73" s="185" t="s">
        <v>815</v>
      </c>
      <c r="G73" s="593">
        <v>0</v>
      </c>
      <c r="H73" s="594"/>
      <c r="I73" s="594"/>
      <c r="J73" s="595"/>
      <c r="K73" s="593">
        <v>0</v>
      </c>
      <c r="L73" s="594"/>
      <c r="M73" s="594"/>
      <c r="N73" s="595"/>
      <c r="O73" s="733" t="s">
        <v>451</v>
      </c>
      <c r="P73" s="734"/>
      <c r="Q73" s="734"/>
      <c r="R73" s="734"/>
    </row>
    <row r="74" spans="1:14" ht="11.25" customHeight="1">
      <c r="A74" s="190"/>
      <c r="B74" s="190"/>
      <c r="C74" s="190"/>
      <c r="D74" s="190"/>
      <c r="E74" s="190"/>
      <c r="F74" s="190"/>
      <c r="G74" s="190"/>
      <c r="H74" s="190"/>
      <c r="I74" s="190"/>
      <c r="J74" s="190"/>
      <c r="K74" s="190"/>
      <c r="L74" s="190"/>
      <c r="M74" s="190"/>
      <c r="N74" s="191"/>
    </row>
    <row r="75" spans="1:14" ht="11.25" customHeight="1">
      <c r="A75" s="192" t="s">
        <v>963</v>
      </c>
      <c r="B75" s="569"/>
      <c r="C75" s="569"/>
      <c r="D75" s="192"/>
      <c r="E75" s="193"/>
      <c r="F75" s="190"/>
      <c r="G75" s="190"/>
      <c r="H75" s="190"/>
      <c r="I75" s="190"/>
      <c r="J75" s="619" t="str">
        <f>Баланс!F107</f>
        <v>Шедко Г.В.</v>
      </c>
      <c r="K75" s="619"/>
      <c r="L75" s="619"/>
      <c r="M75" s="619"/>
      <c r="N75" s="619"/>
    </row>
    <row r="76" spans="1:14" ht="11.25" customHeight="1">
      <c r="A76" s="193"/>
      <c r="B76" s="570" t="s">
        <v>962</v>
      </c>
      <c r="C76" s="570"/>
      <c r="D76" s="163"/>
      <c r="E76" s="193"/>
      <c r="F76" s="164"/>
      <c r="G76" s="164"/>
      <c r="H76" s="164"/>
      <c r="I76" s="164"/>
      <c r="J76" s="567" t="s">
        <v>770</v>
      </c>
      <c r="K76" s="567"/>
      <c r="L76" s="567"/>
      <c r="M76" s="567"/>
      <c r="N76" s="568"/>
    </row>
    <row r="77" spans="1:14" ht="11.25" customHeight="1">
      <c r="A77" s="193"/>
      <c r="B77" s="163"/>
      <c r="C77" s="163"/>
      <c r="D77" s="163"/>
      <c r="E77" s="193"/>
      <c r="F77" s="164"/>
      <c r="G77" s="164"/>
      <c r="H77" s="164"/>
      <c r="I77" s="164"/>
      <c r="J77" s="163"/>
      <c r="K77" s="163"/>
      <c r="L77" s="163"/>
      <c r="M77" s="163"/>
      <c r="N77" s="164"/>
    </row>
    <row r="78" spans="1:14" ht="11.25" customHeight="1">
      <c r="A78" s="192" t="s">
        <v>964</v>
      </c>
      <c r="B78" s="569"/>
      <c r="C78" s="569"/>
      <c r="D78" s="192"/>
      <c r="E78" s="193"/>
      <c r="F78" s="190"/>
      <c r="G78" s="190"/>
      <c r="H78" s="190"/>
      <c r="I78" s="190"/>
      <c r="J78" s="619" t="str">
        <f>Баланс!F110</f>
        <v>Клоповская Н.А.</v>
      </c>
      <c r="K78" s="619"/>
      <c r="L78" s="619"/>
      <c r="M78" s="619"/>
      <c r="N78" s="619"/>
    </row>
    <row r="79" spans="1:14" ht="11.25" customHeight="1">
      <c r="A79" s="193"/>
      <c r="B79" s="570" t="s">
        <v>962</v>
      </c>
      <c r="C79" s="570"/>
      <c r="D79" s="163"/>
      <c r="E79" s="193"/>
      <c r="F79" s="194"/>
      <c r="G79" s="194"/>
      <c r="H79" s="194"/>
      <c r="I79" s="194"/>
      <c r="J79" s="567" t="s">
        <v>770</v>
      </c>
      <c r="K79" s="567"/>
      <c r="L79" s="567"/>
      <c r="M79" s="567"/>
      <c r="N79" s="568"/>
    </row>
    <row r="80" spans="1:14" ht="11.25" customHeight="1">
      <c r="A80" s="193"/>
      <c r="B80" s="193"/>
      <c r="C80" s="193"/>
      <c r="D80" s="193"/>
      <c r="E80" s="193"/>
      <c r="F80" s="190"/>
      <c r="G80" s="190"/>
      <c r="H80" s="190"/>
      <c r="I80" s="190"/>
      <c r="J80" s="195"/>
      <c r="K80" s="195"/>
      <c r="L80" s="195"/>
      <c r="M80" s="195"/>
      <c r="N80" s="195"/>
    </row>
    <row r="81" spans="1:14" ht="11.25" customHeight="1">
      <c r="A81" s="648" t="s">
        <v>1336</v>
      </c>
      <c r="B81" s="648"/>
      <c r="C81" s="196"/>
      <c r="D81" s="196"/>
      <c r="E81" s="196"/>
      <c r="F81" s="190"/>
      <c r="G81" s="190"/>
      <c r="H81" s="190"/>
      <c r="I81" s="190"/>
      <c r="J81" s="195"/>
      <c r="K81" s="195"/>
      <c r="L81" s="195"/>
      <c r="M81" s="195"/>
      <c r="N81" s="195"/>
    </row>
    <row r="82" spans="6:14" ht="17.25" customHeight="1">
      <c r="F82" s="170"/>
      <c r="G82" s="170"/>
      <c r="H82" s="170"/>
      <c r="I82" s="170"/>
      <c r="J82" s="170"/>
      <c r="K82" s="170"/>
      <c r="L82" s="170"/>
      <c r="M82" s="170"/>
      <c r="N82" s="197"/>
    </row>
    <row r="83" spans="1:14" ht="11.25" customHeight="1">
      <c r="A83" s="197"/>
      <c r="B83" s="197"/>
      <c r="C83" s="197"/>
      <c r="D83" s="197"/>
      <c r="E83" s="197"/>
      <c r="F83" s="197"/>
      <c r="G83" s="197"/>
      <c r="H83" s="197"/>
      <c r="I83" s="197"/>
      <c r="J83" s="197"/>
      <c r="K83" s="197"/>
      <c r="L83" s="197"/>
      <c r="M83" s="197"/>
      <c r="N83" s="197"/>
    </row>
    <row r="84" spans="1:14" ht="11.25" customHeight="1">
      <c r="A84" s="197"/>
      <c r="B84" s="197"/>
      <c r="C84" s="197"/>
      <c r="D84" s="197"/>
      <c r="E84" s="197"/>
      <c r="F84" s="197"/>
      <c r="G84" s="197"/>
      <c r="H84" s="197"/>
      <c r="I84" s="197"/>
      <c r="J84" s="197"/>
      <c r="K84" s="197"/>
      <c r="L84" s="197"/>
      <c r="M84" s="197"/>
      <c r="N84" s="197"/>
    </row>
    <row r="85" spans="1:14" ht="11.25" customHeight="1">
      <c r="A85" s="197"/>
      <c r="B85" s="197"/>
      <c r="C85" s="197"/>
      <c r="D85" s="197"/>
      <c r="E85" s="197"/>
      <c r="F85" s="197"/>
      <c r="G85" s="197"/>
      <c r="H85" s="197"/>
      <c r="I85" s="197"/>
      <c r="J85" s="197"/>
      <c r="K85" s="197"/>
      <c r="L85" s="197"/>
      <c r="M85" s="197"/>
      <c r="N85" s="197"/>
    </row>
    <row r="86" spans="1:14" ht="11.25" customHeight="1">
      <c r="A86" s="197"/>
      <c r="B86" s="197"/>
      <c r="C86" s="197"/>
      <c r="D86" s="197"/>
      <c r="E86" s="197"/>
      <c r="F86" s="197"/>
      <c r="G86" s="197"/>
      <c r="H86" s="197"/>
      <c r="I86" s="197"/>
      <c r="J86" s="197"/>
      <c r="K86" s="197"/>
      <c r="L86" s="197"/>
      <c r="M86" s="197"/>
      <c r="N86" s="197"/>
    </row>
    <row r="87" spans="1:14" ht="11.25" customHeight="1">
      <c r="A87" s="197"/>
      <c r="B87" s="197"/>
      <c r="C87" s="197"/>
      <c r="D87" s="197"/>
      <c r="E87" s="197"/>
      <c r="F87" s="197"/>
      <c r="G87" s="197"/>
      <c r="H87" s="197"/>
      <c r="I87" s="197"/>
      <c r="J87" s="197"/>
      <c r="K87" s="197"/>
      <c r="L87" s="197"/>
      <c r="M87" s="197"/>
      <c r="N87" s="197"/>
    </row>
    <row r="88" spans="1:14" ht="11.25" customHeight="1">
      <c r="A88" s="197"/>
      <c r="B88" s="197"/>
      <c r="C88" s="197"/>
      <c r="D88" s="197"/>
      <c r="E88" s="197"/>
      <c r="F88" s="197"/>
      <c r="G88" s="197"/>
      <c r="H88" s="197"/>
      <c r="I88" s="197"/>
      <c r="J88" s="197"/>
      <c r="K88" s="197"/>
      <c r="L88" s="197"/>
      <c r="M88" s="197"/>
      <c r="N88" s="197"/>
    </row>
    <row r="89" spans="1:14" ht="11.25" customHeight="1">
      <c r="A89" s="197"/>
      <c r="B89" s="197"/>
      <c r="C89" s="197"/>
      <c r="D89" s="197"/>
      <c r="E89" s="197"/>
      <c r="F89" s="197"/>
      <c r="G89" s="197"/>
      <c r="H89" s="197"/>
      <c r="I89" s="197"/>
      <c r="J89" s="197"/>
      <c r="K89" s="197"/>
      <c r="L89" s="197"/>
      <c r="M89" s="197"/>
      <c r="N89" s="197"/>
    </row>
    <row r="90" spans="1:14" ht="11.25" customHeight="1">
      <c r="A90" s="197"/>
      <c r="B90" s="197"/>
      <c r="C90" s="197"/>
      <c r="D90" s="197"/>
      <c r="E90" s="197"/>
      <c r="F90" s="197"/>
      <c r="G90" s="197"/>
      <c r="H90" s="197"/>
      <c r="I90" s="197"/>
      <c r="J90" s="197"/>
      <c r="K90" s="197"/>
      <c r="L90" s="197"/>
      <c r="M90" s="197"/>
      <c r="N90" s="197"/>
    </row>
  </sheetData>
  <sheetProtection sheet="1" formatCells="0" formatColumns="0" formatRows="0" insertColumns="0" insertRows="0" insertHyperlinks="0" deleteColumns="0" deleteRows="0" sort="0" autoFilter="0" pivotTables="0"/>
  <mergeCells count="191">
    <mergeCell ref="K36:N36"/>
    <mergeCell ref="K28:N28"/>
    <mergeCell ref="K38:N38"/>
    <mergeCell ref="K37:N37"/>
    <mergeCell ref="K33:N33"/>
    <mergeCell ref="K29:N29"/>
    <mergeCell ref="K30:N30"/>
    <mergeCell ref="K35:N35"/>
    <mergeCell ref="A41:E41"/>
    <mergeCell ref="A42:E42"/>
    <mergeCell ref="O16:R19"/>
    <mergeCell ref="A81:B81"/>
    <mergeCell ref="K73:N73"/>
    <mergeCell ref="K18:N18"/>
    <mergeCell ref="K65:N65"/>
    <mergeCell ref="K66:N66"/>
    <mergeCell ref="K67:N67"/>
    <mergeCell ref="K39:N39"/>
    <mergeCell ref="K46:N46"/>
    <mergeCell ref="K47:N47"/>
    <mergeCell ref="K40:N40"/>
    <mergeCell ref="K43:N43"/>
    <mergeCell ref="K44:N44"/>
    <mergeCell ref="K45:N45"/>
    <mergeCell ref="K41:N41"/>
    <mergeCell ref="K42:N42"/>
    <mergeCell ref="K68:N68"/>
    <mergeCell ref="G64:J64"/>
    <mergeCell ref="G54:J54"/>
    <mergeCell ref="G66:J66"/>
    <mergeCell ref="G55:J56"/>
    <mergeCell ref="G67:J67"/>
    <mergeCell ref="G65:J65"/>
    <mergeCell ref="G63:J63"/>
    <mergeCell ref="G60:J60"/>
    <mergeCell ref="G61:J61"/>
    <mergeCell ref="A67:E67"/>
    <mergeCell ref="A68:E68"/>
    <mergeCell ref="A66:E66"/>
    <mergeCell ref="A71:E71"/>
    <mergeCell ref="A59:E59"/>
    <mergeCell ref="A60:E60"/>
    <mergeCell ref="A64:E64"/>
    <mergeCell ref="A65:E65"/>
    <mergeCell ref="A61:E61"/>
    <mergeCell ref="A62:E62"/>
    <mergeCell ref="G73:J73"/>
    <mergeCell ref="G71:J72"/>
    <mergeCell ref="K71:N72"/>
    <mergeCell ref="A73:E73"/>
    <mergeCell ref="A72:B72"/>
    <mergeCell ref="C72:E72"/>
    <mergeCell ref="F71:F72"/>
    <mergeCell ref="A40:E40"/>
    <mergeCell ref="A43:E43"/>
    <mergeCell ref="G46:J46"/>
    <mergeCell ref="F50:F51"/>
    <mergeCell ref="G51:J51"/>
    <mergeCell ref="A45:E45"/>
    <mergeCell ref="G45:J45"/>
    <mergeCell ref="A50:E51"/>
    <mergeCell ref="G48:J48"/>
    <mergeCell ref="G43:J43"/>
    <mergeCell ref="A48:E48"/>
    <mergeCell ref="A52:E52"/>
    <mergeCell ref="G68:J68"/>
    <mergeCell ref="G39:J39"/>
    <mergeCell ref="A39:E39"/>
    <mergeCell ref="A44:E44"/>
    <mergeCell ref="G40:J40"/>
    <mergeCell ref="G41:J41"/>
    <mergeCell ref="G44:J44"/>
    <mergeCell ref="G42:J42"/>
    <mergeCell ref="G37:J37"/>
    <mergeCell ref="G38:J38"/>
    <mergeCell ref="A37:E37"/>
    <mergeCell ref="A38:E38"/>
    <mergeCell ref="A36:E36"/>
    <mergeCell ref="A35:E35"/>
    <mergeCell ref="G35:J35"/>
    <mergeCell ref="G36:J36"/>
    <mergeCell ref="A56:E56"/>
    <mergeCell ref="A57:E57"/>
    <mergeCell ref="A53:N53"/>
    <mergeCell ref="A54:E54"/>
    <mergeCell ref="G57:J57"/>
    <mergeCell ref="A55:E55"/>
    <mergeCell ref="G27:J27"/>
    <mergeCell ref="A47:E47"/>
    <mergeCell ref="G47:J47"/>
    <mergeCell ref="A46:E46"/>
    <mergeCell ref="A29:E29"/>
    <mergeCell ref="A34:N34"/>
    <mergeCell ref="K31:N31"/>
    <mergeCell ref="K32:N32"/>
    <mergeCell ref="A30:E30"/>
    <mergeCell ref="A31:E31"/>
    <mergeCell ref="A28:E28"/>
    <mergeCell ref="A58:E58"/>
    <mergeCell ref="A63:E63"/>
    <mergeCell ref="G32:J32"/>
    <mergeCell ref="A32:E32"/>
    <mergeCell ref="G29:J29"/>
    <mergeCell ref="G30:J30"/>
    <mergeCell ref="G31:J31"/>
    <mergeCell ref="G33:J33"/>
    <mergeCell ref="A33:E33"/>
    <mergeCell ref="B79:C79"/>
    <mergeCell ref="J75:N75"/>
    <mergeCell ref="J78:N78"/>
    <mergeCell ref="J79:N79"/>
    <mergeCell ref="J76:N76"/>
    <mergeCell ref="B75:C75"/>
    <mergeCell ref="B76:C76"/>
    <mergeCell ref="B78:C78"/>
    <mergeCell ref="A26:E26"/>
    <mergeCell ref="A27:E27"/>
    <mergeCell ref="G22:J22"/>
    <mergeCell ref="A20:N20"/>
    <mergeCell ref="K27:N27"/>
    <mergeCell ref="K24:N24"/>
    <mergeCell ref="K25:N25"/>
    <mergeCell ref="K26:N26"/>
    <mergeCell ref="G23:J23"/>
    <mergeCell ref="G24:J24"/>
    <mergeCell ref="K23:N23"/>
    <mergeCell ref="G52:J52"/>
    <mergeCell ref="K51:N51"/>
    <mergeCell ref="K19:N19"/>
    <mergeCell ref="K21:N21"/>
    <mergeCell ref="K22:N22"/>
    <mergeCell ref="G21:J21"/>
    <mergeCell ref="G28:J28"/>
    <mergeCell ref="G25:J25"/>
    <mergeCell ref="G26:J26"/>
    <mergeCell ref="A19:E19"/>
    <mergeCell ref="G19:J19"/>
    <mergeCell ref="A14:C14"/>
    <mergeCell ref="A25:E25"/>
    <mergeCell ref="A23:E23"/>
    <mergeCell ref="A24:E24"/>
    <mergeCell ref="A21:E21"/>
    <mergeCell ref="A22:E22"/>
    <mergeCell ref="E14:N14"/>
    <mergeCell ref="A15:C15"/>
    <mergeCell ref="J1:N1"/>
    <mergeCell ref="J3:N3"/>
    <mergeCell ref="A5:N5"/>
    <mergeCell ref="H2:N2"/>
    <mergeCell ref="G7:I7"/>
    <mergeCell ref="A6:N6"/>
    <mergeCell ref="E15:N15"/>
    <mergeCell ref="G18:J18"/>
    <mergeCell ref="A17:E18"/>
    <mergeCell ref="F17:F18"/>
    <mergeCell ref="A9:C9"/>
    <mergeCell ref="E9:N9"/>
    <mergeCell ref="E13:N13"/>
    <mergeCell ref="E10:N10"/>
    <mergeCell ref="A13:C13"/>
    <mergeCell ref="A11:C11"/>
    <mergeCell ref="E11:N11"/>
    <mergeCell ref="A12:C12"/>
    <mergeCell ref="E12:N12"/>
    <mergeCell ref="A10:C10"/>
    <mergeCell ref="G62:J62"/>
    <mergeCell ref="K60:N60"/>
    <mergeCell ref="G59:J59"/>
    <mergeCell ref="K55:N56"/>
    <mergeCell ref="G58:J58"/>
    <mergeCell ref="K48:N48"/>
    <mergeCell ref="K69:N70"/>
    <mergeCell ref="K64:N64"/>
    <mergeCell ref="K58:N58"/>
    <mergeCell ref="K59:N59"/>
    <mergeCell ref="K57:N57"/>
    <mergeCell ref="K52:N52"/>
    <mergeCell ref="K62:N62"/>
    <mergeCell ref="K61:N61"/>
    <mergeCell ref="K54:N54"/>
    <mergeCell ref="K63:N63"/>
    <mergeCell ref="A70:B70"/>
    <mergeCell ref="C70:E70"/>
    <mergeCell ref="A69:E69"/>
    <mergeCell ref="F69:F70"/>
    <mergeCell ref="O73:R73"/>
    <mergeCell ref="O68:S68"/>
    <mergeCell ref="O69:S69"/>
    <mergeCell ref="O70:S70"/>
    <mergeCell ref="O71:S71"/>
    <mergeCell ref="G69:J70"/>
  </mergeCells>
  <conditionalFormatting sqref="O68:O72">
    <cfRule type="cellIs" priority="6" dxfId="9" operator="greaterThan" stopIfTrue="1">
      <formula>0</formula>
    </cfRule>
  </conditionalFormatting>
  <conditionalFormatting sqref="E10:N10">
    <cfRule type="cellIs" priority="5"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29:N32 G62:N66 G44:N47">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
      <selection activeCell="A1" sqref="A1"/>
    </sheetView>
  </sheetViews>
  <sheetFormatPr defaultColWidth="9.00390625" defaultRowHeight="11.25" customHeight="1"/>
  <cols>
    <col min="1" max="1" width="17.00390625" style="126" customWidth="1"/>
    <col min="2" max="3" width="8.375" style="126" customWidth="1"/>
    <col min="4" max="4" width="7.125" style="126" customWidth="1"/>
    <col min="5" max="5" width="1.625" style="126" customWidth="1"/>
    <col min="6" max="6" width="7.00390625" style="126" customWidth="1"/>
    <col min="7" max="7" width="2.875" style="126" customWidth="1"/>
    <col min="8" max="8" width="6.75390625" style="126" customWidth="1"/>
    <col min="9" max="9" width="1.75390625" style="126" customWidth="1"/>
    <col min="10" max="10" width="9.75390625" style="126" customWidth="1"/>
    <col min="11" max="11" width="2.875" style="126" customWidth="1"/>
    <col min="12" max="12" width="6.75390625" style="126" customWidth="1"/>
    <col min="13" max="13" width="1.75390625" style="126" customWidth="1"/>
    <col min="14" max="14" width="9.75390625" style="126" customWidth="1"/>
    <col min="15" max="15" width="48.625" style="126" customWidth="1"/>
    <col min="16" max="16" width="5.25390625" style="126" customWidth="1"/>
    <col min="17" max="18" width="3.75390625" style="126" customWidth="1"/>
    <col min="19" max="19" width="15.75390625" style="126" customWidth="1"/>
    <col min="20" max="16384" width="9.125" style="126" customWidth="1"/>
  </cols>
  <sheetData>
    <row r="1" spans="1:14" s="118" customFormat="1" ht="11.25" customHeight="1">
      <c r="A1" s="5"/>
      <c r="B1" s="171"/>
      <c r="C1" s="171"/>
      <c r="D1" s="171"/>
      <c r="E1" s="171"/>
      <c r="F1" s="171"/>
      <c r="G1" s="171"/>
      <c r="H1" s="171"/>
      <c r="I1" s="171"/>
      <c r="J1" s="614" t="s">
        <v>1015</v>
      </c>
      <c r="K1" s="614"/>
      <c r="L1" s="614"/>
      <c r="M1" s="614"/>
      <c r="N1" s="614"/>
    </row>
    <row r="2" spans="1:14" s="118" customFormat="1" ht="22.5" customHeight="1">
      <c r="A2" s="171"/>
      <c r="B2" s="171"/>
      <c r="C2" s="171"/>
      <c r="D2" s="171"/>
      <c r="E2" s="171"/>
      <c r="F2" s="171"/>
      <c r="G2" s="171"/>
      <c r="H2" s="171"/>
      <c r="I2" s="171"/>
      <c r="J2" s="649" t="s">
        <v>443</v>
      </c>
      <c r="K2" s="649"/>
      <c r="L2" s="649"/>
      <c r="M2" s="649"/>
      <c r="N2" s="649"/>
    </row>
    <row r="3" spans="1:14" s="118" customFormat="1" ht="21.75" customHeight="1">
      <c r="A3" s="171"/>
      <c r="B3" s="171"/>
      <c r="C3" s="171"/>
      <c r="D3" s="171"/>
      <c r="E3" s="171"/>
      <c r="F3" s="171"/>
      <c r="G3" s="171"/>
      <c r="H3" s="171"/>
      <c r="I3" s="171"/>
      <c r="J3" s="660" t="s">
        <v>442</v>
      </c>
      <c r="K3" s="758"/>
      <c r="L3" s="758"/>
      <c r="M3" s="758"/>
      <c r="N3" s="758"/>
    </row>
    <row r="4" spans="1:14" s="118" customFormat="1" ht="3" customHeight="1">
      <c r="A4" s="171"/>
      <c r="B4" s="171"/>
      <c r="C4" s="171"/>
      <c r="D4" s="171"/>
      <c r="E4" s="171"/>
      <c r="F4" s="171"/>
      <c r="G4" s="171"/>
      <c r="H4" s="171"/>
      <c r="I4" s="171"/>
      <c r="J4" s="171"/>
      <c r="K4" s="171"/>
      <c r="L4" s="171"/>
      <c r="M4" s="171"/>
      <c r="N4" s="171"/>
    </row>
    <row r="5" spans="1:14" s="118" customFormat="1" ht="12.75" customHeight="1">
      <c r="A5" s="615" t="s">
        <v>965</v>
      </c>
      <c r="B5" s="615"/>
      <c r="C5" s="615"/>
      <c r="D5" s="615"/>
      <c r="E5" s="615"/>
      <c r="F5" s="615"/>
      <c r="G5" s="615"/>
      <c r="H5" s="615"/>
      <c r="I5" s="615"/>
      <c r="J5" s="615"/>
      <c r="K5" s="615"/>
      <c r="L5" s="615"/>
      <c r="M5" s="615"/>
      <c r="N5" s="615"/>
    </row>
    <row r="6" spans="1:14" s="118" customFormat="1" ht="12.75" customHeight="1">
      <c r="A6" s="615" t="s">
        <v>345</v>
      </c>
      <c r="B6" s="615"/>
      <c r="C6" s="615"/>
      <c r="D6" s="615"/>
      <c r="E6" s="615"/>
      <c r="F6" s="615"/>
      <c r="G6" s="615"/>
      <c r="H6" s="615"/>
      <c r="I6" s="615"/>
      <c r="J6" s="615"/>
      <c r="K6" s="615"/>
      <c r="L6" s="615"/>
      <c r="M6" s="615"/>
      <c r="N6" s="615"/>
    </row>
    <row r="7" spans="1:14" s="118" customFormat="1" ht="15" customHeight="1">
      <c r="A7" s="171"/>
      <c r="B7" s="171"/>
      <c r="C7" s="238" t="s">
        <v>848</v>
      </c>
      <c r="D7" s="92" t="str">
        <f>'Прил.2'!D6</f>
        <v>январь</v>
      </c>
      <c r="E7" s="93" t="s">
        <v>53</v>
      </c>
      <c r="F7" s="93" t="str">
        <f>'Прил.2'!F6</f>
        <v>декабрь</v>
      </c>
      <c r="G7" s="835">
        <f>Баланс!K5</f>
        <v>44196</v>
      </c>
      <c r="H7" s="835"/>
      <c r="I7" s="835"/>
      <c r="J7" s="239"/>
      <c r="K7" s="239"/>
      <c r="L7" s="239"/>
      <c r="M7" s="239"/>
      <c r="N7" s="171"/>
    </row>
    <row r="8" spans="1:14" s="118" customFormat="1" ht="13.5" customHeight="1">
      <c r="A8" s="190"/>
      <c r="B8" s="171"/>
      <c r="C8" s="171"/>
      <c r="D8" s="171"/>
      <c r="E8" s="171"/>
      <c r="F8" s="171"/>
      <c r="G8" s="171"/>
      <c r="H8" s="171"/>
      <c r="I8" s="171"/>
      <c r="J8" s="171"/>
      <c r="K8" s="171"/>
      <c r="L8" s="171"/>
      <c r="M8" s="171"/>
      <c r="N8" s="171"/>
    </row>
    <row r="9" spans="1:14" s="118" customFormat="1" ht="15" customHeight="1">
      <c r="A9" s="623" t="s">
        <v>975</v>
      </c>
      <c r="B9" s="624"/>
      <c r="C9" s="624"/>
      <c r="D9" s="209"/>
      <c r="E9" s="625" t="str">
        <f>Баланс!D21</f>
        <v>ЗАО "Торгово-коммерческий дом ЮНИСПЕКТР"</v>
      </c>
      <c r="F9" s="626"/>
      <c r="G9" s="626"/>
      <c r="H9" s="626"/>
      <c r="I9" s="626"/>
      <c r="J9" s="626"/>
      <c r="K9" s="626"/>
      <c r="L9" s="626"/>
      <c r="M9" s="626"/>
      <c r="N9" s="627"/>
    </row>
    <row r="10" spans="1:14" s="118" customFormat="1" ht="15" customHeight="1">
      <c r="A10" s="623" t="s">
        <v>966</v>
      </c>
      <c r="B10" s="624"/>
      <c r="C10" s="624"/>
      <c r="D10" s="209"/>
      <c r="E10" s="678">
        <f>Баланс!D22</f>
        <v>101085891</v>
      </c>
      <c r="F10" s="679"/>
      <c r="G10" s="679"/>
      <c r="H10" s="679"/>
      <c r="I10" s="679"/>
      <c r="J10" s="679"/>
      <c r="K10" s="679"/>
      <c r="L10" s="679"/>
      <c r="M10" s="679"/>
      <c r="N10" s="680"/>
    </row>
    <row r="11" spans="1:14" s="118" customFormat="1" ht="15" customHeight="1">
      <c r="A11" s="623" t="s">
        <v>721</v>
      </c>
      <c r="B11" s="624"/>
      <c r="C11" s="624"/>
      <c r="D11" s="209"/>
      <c r="E11" s="625" t="str">
        <f>Баланс!D23</f>
        <v>Производство электроэнергии</v>
      </c>
      <c r="F11" s="626"/>
      <c r="G11" s="626"/>
      <c r="H11" s="626"/>
      <c r="I11" s="626"/>
      <c r="J11" s="626"/>
      <c r="K11" s="626"/>
      <c r="L11" s="626"/>
      <c r="M11" s="626"/>
      <c r="N11" s="627"/>
    </row>
    <row r="12" spans="1:14" s="118" customFormat="1" ht="15" customHeight="1">
      <c r="A12" s="623" t="s">
        <v>967</v>
      </c>
      <c r="B12" s="624"/>
      <c r="C12" s="624"/>
      <c r="D12" s="209"/>
      <c r="E12" s="625" t="str">
        <f>Баланс!D24</f>
        <v>Закрытое акционерное общенство</v>
      </c>
      <c r="F12" s="626"/>
      <c r="G12" s="626"/>
      <c r="H12" s="626"/>
      <c r="I12" s="626"/>
      <c r="J12" s="626"/>
      <c r="K12" s="626"/>
      <c r="L12" s="626"/>
      <c r="M12" s="626"/>
      <c r="N12" s="627"/>
    </row>
    <row r="13" spans="1:14" s="118" customFormat="1" ht="15" customHeight="1">
      <c r="A13" s="623" t="s">
        <v>968</v>
      </c>
      <c r="B13" s="624"/>
      <c r="C13" s="624"/>
      <c r="D13" s="209"/>
      <c r="E13" s="625" t="str">
        <f>Баланс!D25</f>
        <v>Юридическое лицо без ведомственной подчиненности</v>
      </c>
      <c r="F13" s="626"/>
      <c r="G13" s="626"/>
      <c r="H13" s="626"/>
      <c r="I13" s="626"/>
      <c r="J13" s="626"/>
      <c r="K13" s="626"/>
      <c r="L13" s="626"/>
      <c r="M13" s="626"/>
      <c r="N13" s="627"/>
    </row>
    <row r="14" spans="1:14" s="118" customFormat="1" ht="15" customHeight="1">
      <c r="A14" s="623" t="s">
        <v>969</v>
      </c>
      <c r="B14" s="624"/>
      <c r="C14" s="624"/>
      <c r="D14" s="209"/>
      <c r="E14" s="625" t="str">
        <f>Баланс!D26</f>
        <v>тыс.руб.</v>
      </c>
      <c r="F14" s="626"/>
      <c r="G14" s="626"/>
      <c r="H14" s="626"/>
      <c r="I14" s="626"/>
      <c r="J14" s="626"/>
      <c r="K14" s="626"/>
      <c r="L14" s="626"/>
      <c r="M14" s="626"/>
      <c r="N14" s="627"/>
    </row>
    <row r="15" spans="1:14" s="118" customFormat="1" ht="15" customHeight="1">
      <c r="A15" s="623" t="s">
        <v>976</v>
      </c>
      <c r="B15" s="624"/>
      <c r="C15" s="624"/>
      <c r="D15" s="209"/>
      <c r="E15" s="625" t="str">
        <f>Баланс!D27</f>
        <v>220131 г.Минск ул.Гамарника, 16А, офис 145</v>
      </c>
      <c r="F15" s="626"/>
      <c r="G15" s="626"/>
      <c r="H15" s="626"/>
      <c r="I15" s="626"/>
      <c r="J15" s="626"/>
      <c r="K15" s="626"/>
      <c r="L15" s="626"/>
      <c r="M15" s="626"/>
      <c r="N15" s="627"/>
    </row>
    <row r="16" spans="1:14" s="118" customFormat="1" ht="11.25" customHeight="1">
      <c r="A16" s="190"/>
      <c r="B16" s="190"/>
      <c r="C16" s="190"/>
      <c r="D16" s="190"/>
      <c r="E16" s="190"/>
      <c r="F16" s="190"/>
      <c r="G16" s="190"/>
      <c r="H16" s="190"/>
      <c r="I16" s="190"/>
      <c r="J16" s="171"/>
      <c r="K16" s="171"/>
      <c r="L16" s="171"/>
      <c r="M16" s="171"/>
      <c r="N16" s="171"/>
    </row>
    <row r="17" spans="1:14" s="118" customFormat="1" ht="15" customHeight="1">
      <c r="A17" s="836" t="s">
        <v>994</v>
      </c>
      <c r="B17" s="836"/>
      <c r="C17" s="836"/>
      <c r="D17" s="836"/>
      <c r="E17" s="836"/>
      <c r="F17" s="556" t="s">
        <v>942</v>
      </c>
      <c r="G17" s="229" t="s">
        <v>858</v>
      </c>
      <c r="H17" s="100" t="str">
        <f>D7</f>
        <v>январь</v>
      </c>
      <c r="I17" s="100" t="s">
        <v>53</v>
      </c>
      <c r="J17" s="95" t="str">
        <f>F7</f>
        <v>декабрь</v>
      </c>
      <c r="K17" s="229" t="s">
        <v>858</v>
      </c>
      <c r="L17" s="95" t="str">
        <f>D7</f>
        <v>январь</v>
      </c>
      <c r="M17" s="95" t="s">
        <v>53</v>
      </c>
      <c r="N17" s="240" t="str">
        <f>F7</f>
        <v>декабрь</v>
      </c>
    </row>
    <row r="18" spans="1:14" ht="15" customHeight="1">
      <c r="A18" s="836"/>
      <c r="B18" s="836"/>
      <c r="C18" s="836"/>
      <c r="D18" s="836"/>
      <c r="E18" s="836"/>
      <c r="F18" s="556"/>
      <c r="G18" s="766">
        <f>G7</f>
        <v>44196</v>
      </c>
      <c r="H18" s="767"/>
      <c r="I18" s="767"/>
      <c r="J18" s="767"/>
      <c r="K18" s="766">
        <f>DATE(YEAR(G18),MONTH(0),DAY(0))</f>
        <v>43830</v>
      </c>
      <c r="L18" s="828"/>
      <c r="M18" s="828"/>
      <c r="N18" s="829"/>
    </row>
    <row r="19" spans="1:15" ht="11.25" customHeight="1">
      <c r="A19" s="556">
        <v>1</v>
      </c>
      <c r="B19" s="557"/>
      <c r="C19" s="557"/>
      <c r="D19" s="557"/>
      <c r="E19" s="558"/>
      <c r="F19" s="210">
        <v>2</v>
      </c>
      <c r="G19" s="641">
        <v>3</v>
      </c>
      <c r="H19" s="642"/>
      <c r="I19" s="642"/>
      <c r="J19" s="643"/>
      <c r="K19" s="641">
        <v>4</v>
      </c>
      <c r="L19" s="642"/>
      <c r="M19" s="642"/>
      <c r="N19" s="643"/>
      <c r="O19" s="20">
        <f>IF(OR(O20&gt;0,O21&gt;0),"ВНИМАНИЕ!","")</f>
      </c>
    </row>
    <row r="20" spans="1:19" s="18" customFormat="1" ht="15" customHeight="1">
      <c r="A20" s="175" t="s">
        <v>73</v>
      </c>
      <c r="B20" s="837">
        <f>Баланс!G33</f>
        <v>43830</v>
      </c>
      <c r="C20" s="837"/>
      <c r="D20" s="837"/>
      <c r="E20" s="838"/>
      <c r="F20" s="299" t="s">
        <v>812</v>
      </c>
      <c r="G20" s="830">
        <f>K44</f>
        <v>0</v>
      </c>
      <c r="H20" s="831"/>
      <c r="I20" s="831"/>
      <c r="J20" s="832"/>
      <c r="K20" s="813">
        <v>0</v>
      </c>
      <c r="L20" s="814"/>
      <c r="M20" s="814"/>
      <c r="N20" s="815"/>
      <c r="O20" s="360">
        <f>IF($G$20=Баланс!$G$77,0,"Значение по стр. 100 гр.3 не равно стр. 480 гр. 4 Баланса")</f>
        <v>0</v>
      </c>
      <c r="P20" s="291"/>
      <c r="Q20" s="291"/>
      <c r="R20" s="291"/>
      <c r="S20" s="291"/>
    </row>
    <row r="21" spans="1:15" s="18" customFormat="1" ht="15" customHeight="1">
      <c r="A21" s="517" t="s">
        <v>898</v>
      </c>
      <c r="B21" s="518"/>
      <c r="C21" s="518"/>
      <c r="D21" s="518"/>
      <c r="E21" s="519"/>
      <c r="F21" s="299">
        <v>200</v>
      </c>
      <c r="G21" s="816">
        <f>SUM(G22:J27)</f>
        <v>0</v>
      </c>
      <c r="H21" s="817"/>
      <c r="I21" s="817"/>
      <c r="J21" s="818"/>
      <c r="K21" s="816">
        <f>SUM(K22:N27)</f>
        <v>0</v>
      </c>
      <c r="L21" s="817"/>
      <c r="M21" s="817"/>
      <c r="N21" s="818"/>
      <c r="O21" s="360"/>
    </row>
    <row r="22" spans="1:14" s="18" customFormat="1" ht="15" customHeight="1">
      <c r="A22" s="596" t="s">
        <v>912</v>
      </c>
      <c r="B22" s="597"/>
      <c r="C22" s="597"/>
      <c r="D22" s="597"/>
      <c r="E22" s="598"/>
      <c r="F22" s="212"/>
      <c r="G22" s="807"/>
      <c r="H22" s="808"/>
      <c r="I22" s="808"/>
      <c r="J22" s="809"/>
      <c r="K22" s="807"/>
      <c r="L22" s="808"/>
      <c r="M22" s="808"/>
      <c r="N22" s="809"/>
    </row>
    <row r="23" spans="1:14" s="18" customFormat="1" ht="15" customHeight="1">
      <c r="A23" s="599" t="s">
        <v>899</v>
      </c>
      <c r="B23" s="600"/>
      <c r="C23" s="600"/>
      <c r="D23" s="600"/>
      <c r="E23" s="601"/>
      <c r="F23" s="213" t="s">
        <v>900</v>
      </c>
      <c r="G23" s="819">
        <v>0</v>
      </c>
      <c r="H23" s="820"/>
      <c r="I23" s="820"/>
      <c r="J23" s="821"/>
      <c r="K23" s="819">
        <v>0</v>
      </c>
      <c r="L23" s="820"/>
      <c r="M23" s="820"/>
      <c r="N23" s="821"/>
    </row>
    <row r="24" spans="1:14" s="18" customFormat="1" ht="15" customHeight="1">
      <c r="A24" s="584" t="s">
        <v>901</v>
      </c>
      <c r="B24" s="585"/>
      <c r="C24" s="585"/>
      <c r="D24" s="585"/>
      <c r="E24" s="586"/>
      <c r="F24" s="185" t="s">
        <v>902</v>
      </c>
      <c r="G24" s="813">
        <v>0</v>
      </c>
      <c r="H24" s="814"/>
      <c r="I24" s="814"/>
      <c r="J24" s="815"/>
      <c r="K24" s="813">
        <v>0</v>
      </c>
      <c r="L24" s="814"/>
      <c r="M24" s="814"/>
      <c r="N24" s="815"/>
    </row>
    <row r="25" spans="1:14" s="18" customFormat="1" ht="15" customHeight="1">
      <c r="A25" s="584" t="s">
        <v>903</v>
      </c>
      <c r="B25" s="585"/>
      <c r="C25" s="585"/>
      <c r="D25" s="585"/>
      <c r="E25" s="586"/>
      <c r="F25" s="185" t="s">
        <v>904</v>
      </c>
      <c r="G25" s="813">
        <v>0</v>
      </c>
      <c r="H25" s="814"/>
      <c r="I25" s="814"/>
      <c r="J25" s="815"/>
      <c r="K25" s="813">
        <v>0</v>
      </c>
      <c r="L25" s="814"/>
      <c r="M25" s="814"/>
      <c r="N25" s="815"/>
    </row>
    <row r="26" spans="1:14" s="18" customFormat="1" ht="15" customHeight="1">
      <c r="A26" s="584" t="s">
        <v>905</v>
      </c>
      <c r="B26" s="585"/>
      <c r="C26" s="585"/>
      <c r="D26" s="585"/>
      <c r="E26" s="586"/>
      <c r="F26" s="185" t="s">
        <v>906</v>
      </c>
      <c r="G26" s="813">
        <v>0</v>
      </c>
      <c r="H26" s="814"/>
      <c r="I26" s="814"/>
      <c r="J26" s="815"/>
      <c r="K26" s="813">
        <v>0</v>
      </c>
      <c r="L26" s="814"/>
      <c r="M26" s="814"/>
      <c r="N26" s="815"/>
    </row>
    <row r="27" spans="1:14" s="18" customFormat="1" ht="15" customHeight="1">
      <c r="A27" s="584" t="s">
        <v>1013</v>
      </c>
      <c r="B27" s="585"/>
      <c r="C27" s="585"/>
      <c r="D27" s="585"/>
      <c r="E27" s="586"/>
      <c r="F27" s="185" t="s">
        <v>907</v>
      </c>
      <c r="G27" s="813">
        <v>0</v>
      </c>
      <c r="H27" s="814"/>
      <c r="I27" s="814"/>
      <c r="J27" s="815"/>
      <c r="K27" s="813">
        <v>0</v>
      </c>
      <c r="L27" s="814"/>
      <c r="M27" s="814"/>
      <c r="N27" s="815"/>
    </row>
    <row r="28" spans="1:14" s="18" customFormat="1" ht="15" customHeight="1">
      <c r="A28" s="517" t="s">
        <v>909</v>
      </c>
      <c r="B28" s="518"/>
      <c r="C28" s="518"/>
      <c r="D28" s="518"/>
      <c r="E28" s="519"/>
      <c r="F28" s="185">
        <v>300</v>
      </c>
      <c r="G28" s="632">
        <f>SUM(G30+G35+G43)</f>
        <v>0</v>
      </c>
      <c r="H28" s="633"/>
      <c r="I28" s="633"/>
      <c r="J28" s="634"/>
      <c r="K28" s="632">
        <f>SUM(K30+K35+K43)</f>
        <v>0</v>
      </c>
      <c r="L28" s="633"/>
      <c r="M28" s="633"/>
      <c r="N28" s="634"/>
    </row>
    <row r="29" spans="1:14" s="18" customFormat="1" ht="15" customHeight="1">
      <c r="A29" s="596" t="s">
        <v>912</v>
      </c>
      <c r="B29" s="597"/>
      <c r="C29" s="597"/>
      <c r="D29" s="597"/>
      <c r="E29" s="598"/>
      <c r="F29" s="212"/>
      <c r="G29" s="807"/>
      <c r="H29" s="808"/>
      <c r="I29" s="808"/>
      <c r="J29" s="809"/>
      <c r="K29" s="807"/>
      <c r="L29" s="808"/>
      <c r="M29" s="808"/>
      <c r="N29" s="809"/>
    </row>
    <row r="30" spans="1:14" s="18" customFormat="1" ht="15" customHeight="1">
      <c r="A30" s="599" t="s">
        <v>910</v>
      </c>
      <c r="B30" s="600"/>
      <c r="C30" s="600"/>
      <c r="D30" s="600"/>
      <c r="E30" s="601"/>
      <c r="F30" s="213" t="s">
        <v>911</v>
      </c>
      <c r="G30" s="825">
        <f>SUM(G31:J34)</f>
        <v>0</v>
      </c>
      <c r="H30" s="826"/>
      <c r="I30" s="826"/>
      <c r="J30" s="827"/>
      <c r="K30" s="825">
        <f>SUM(K31:N34)</f>
        <v>0</v>
      </c>
      <c r="L30" s="826"/>
      <c r="M30" s="826"/>
      <c r="N30" s="827"/>
    </row>
    <row r="31" spans="1:14" s="18" customFormat="1" ht="15" customHeight="1">
      <c r="A31" s="552" t="s">
        <v>912</v>
      </c>
      <c r="B31" s="553"/>
      <c r="C31" s="553"/>
      <c r="D31" s="553"/>
      <c r="E31" s="554"/>
      <c r="F31" s="212"/>
      <c r="G31" s="822"/>
      <c r="H31" s="823"/>
      <c r="I31" s="823"/>
      <c r="J31" s="824"/>
      <c r="K31" s="822"/>
      <c r="L31" s="823"/>
      <c r="M31" s="823"/>
      <c r="N31" s="824"/>
    </row>
    <row r="32" spans="1:14" s="18" customFormat="1" ht="15" customHeight="1">
      <c r="A32" s="804" t="s">
        <v>913</v>
      </c>
      <c r="B32" s="805"/>
      <c r="C32" s="805"/>
      <c r="D32" s="805"/>
      <c r="E32" s="806"/>
      <c r="F32" s="213" t="s">
        <v>914</v>
      </c>
      <c r="G32" s="810">
        <v>0</v>
      </c>
      <c r="H32" s="811"/>
      <c r="I32" s="811"/>
      <c r="J32" s="812"/>
      <c r="K32" s="810">
        <v>0</v>
      </c>
      <c r="L32" s="811"/>
      <c r="M32" s="811"/>
      <c r="N32" s="812"/>
    </row>
    <row r="33" spans="1:14" s="18" customFormat="1" ht="27" customHeight="1">
      <c r="A33" s="804" t="s">
        <v>915</v>
      </c>
      <c r="B33" s="805"/>
      <c r="C33" s="805"/>
      <c r="D33" s="805"/>
      <c r="E33" s="806"/>
      <c r="F33" s="185" t="s">
        <v>916</v>
      </c>
      <c r="G33" s="801">
        <v>0</v>
      </c>
      <c r="H33" s="802"/>
      <c r="I33" s="802"/>
      <c r="J33" s="803"/>
      <c r="K33" s="801">
        <v>0</v>
      </c>
      <c r="L33" s="802"/>
      <c r="M33" s="802"/>
      <c r="N33" s="803"/>
    </row>
    <row r="34" spans="1:14" s="18" customFormat="1" ht="15" customHeight="1">
      <c r="A34" s="804" t="s">
        <v>917</v>
      </c>
      <c r="B34" s="805"/>
      <c r="C34" s="805"/>
      <c r="D34" s="805"/>
      <c r="E34" s="806"/>
      <c r="F34" s="185" t="s">
        <v>918</v>
      </c>
      <c r="G34" s="801">
        <v>0</v>
      </c>
      <c r="H34" s="802"/>
      <c r="I34" s="802"/>
      <c r="J34" s="803"/>
      <c r="K34" s="801">
        <v>0</v>
      </c>
      <c r="L34" s="802"/>
      <c r="M34" s="802"/>
      <c r="N34" s="803"/>
    </row>
    <row r="35" spans="1:14" s="18" customFormat="1" ht="15" customHeight="1">
      <c r="A35" s="599" t="s">
        <v>919</v>
      </c>
      <c r="B35" s="600"/>
      <c r="C35" s="600"/>
      <c r="D35" s="600"/>
      <c r="E35" s="601"/>
      <c r="F35" s="185" t="s">
        <v>920</v>
      </c>
      <c r="G35" s="632">
        <f>SUM(G37:J42)</f>
        <v>0</v>
      </c>
      <c r="H35" s="633"/>
      <c r="I35" s="633"/>
      <c r="J35" s="634"/>
      <c r="K35" s="632">
        <f>SUM(K37:N42)</f>
        <v>0</v>
      </c>
      <c r="L35" s="633"/>
      <c r="M35" s="633"/>
      <c r="N35" s="634"/>
    </row>
    <row r="36" spans="1:14" s="18" customFormat="1" ht="15" customHeight="1">
      <c r="A36" s="552" t="s">
        <v>912</v>
      </c>
      <c r="B36" s="553"/>
      <c r="C36" s="553"/>
      <c r="D36" s="553"/>
      <c r="E36" s="554"/>
      <c r="F36" s="212"/>
      <c r="G36" s="807"/>
      <c r="H36" s="808"/>
      <c r="I36" s="808"/>
      <c r="J36" s="809"/>
      <c r="K36" s="807"/>
      <c r="L36" s="808"/>
      <c r="M36" s="808"/>
      <c r="N36" s="809"/>
    </row>
    <row r="37" spans="1:14" s="18" customFormat="1" ht="15" customHeight="1">
      <c r="A37" s="804" t="s">
        <v>921</v>
      </c>
      <c r="B37" s="805"/>
      <c r="C37" s="805"/>
      <c r="D37" s="805"/>
      <c r="E37" s="806"/>
      <c r="F37" s="213" t="s">
        <v>922</v>
      </c>
      <c r="G37" s="810">
        <v>0</v>
      </c>
      <c r="H37" s="811"/>
      <c r="I37" s="811"/>
      <c r="J37" s="812"/>
      <c r="K37" s="810">
        <v>0</v>
      </c>
      <c r="L37" s="811"/>
      <c r="M37" s="811"/>
      <c r="N37" s="812"/>
    </row>
    <row r="38" spans="1:14" s="18" customFormat="1" ht="15" customHeight="1">
      <c r="A38" s="804" t="s">
        <v>923</v>
      </c>
      <c r="B38" s="805"/>
      <c r="C38" s="805"/>
      <c r="D38" s="805"/>
      <c r="E38" s="806"/>
      <c r="F38" s="185" t="s">
        <v>924</v>
      </c>
      <c r="G38" s="801">
        <v>0</v>
      </c>
      <c r="H38" s="802"/>
      <c r="I38" s="802"/>
      <c r="J38" s="803"/>
      <c r="K38" s="801">
        <v>0</v>
      </c>
      <c r="L38" s="802"/>
      <c r="M38" s="802"/>
      <c r="N38" s="803"/>
    </row>
    <row r="39" spans="1:14" s="18" customFormat="1" ht="13.5" customHeight="1">
      <c r="A39" s="804" t="s">
        <v>925</v>
      </c>
      <c r="B39" s="805"/>
      <c r="C39" s="805"/>
      <c r="D39" s="805"/>
      <c r="E39" s="806"/>
      <c r="F39" s="185" t="s">
        <v>926</v>
      </c>
      <c r="G39" s="801">
        <v>0</v>
      </c>
      <c r="H39" s="802"/>
      <c r="I39" s="802"/>
      <c r="J39" s="803"/>
      <c r="K39" s="801">
        <v>0</v>
      </c>
      <c r="L39" s="802"/>
      <c r="M39" s="802"/>
      <c r="N39" s="803"/>
    </row>
    <row r="40" spans="1:14" s="18" customFormat="1" ht="15" customHeight="1">
      <c r="A40" s="804" t="s">
        <v>927</v>
      </c>
      <c r="B40" s="805"/>
      <c r="C40" s="805"/>
      <c r="D40" s="805"/>
      <c r="E40" s="806"/>
      <c r="F40" s="185" t="s">
        <v>928</v>
      </c>
      <c r="G40" s="801">
        <v>0</v>
      </c>
      <c r="H40" s="802"/>
      <c r="I40" s="802"/>
      <c r="J40" s="803"/>
      <c r="K40" s="801">
        <v>0</v>
      </c>
      <c r="L40" s="802"/>
      <c r="M40" s="802"/>
      <c r="N40" s="803"/>
    </row>
    <row r="41" spans="1:14" s="18" customFormat="1" ht="27" customHeight="1">
      <c r="A41" s="577" t="s">
        <v>347</v>
      </c>
      <c r="B41" s="578"/>
      <c r="C41" s="578"/>
      <c r="D41" s="578"/>
      <c r="E41" s="579"/>
      <c r="F41" s="185" t="s">
        <v>938</v>
      </c>
      <c r="G41" s="801">
        <v>0</v>
      </c>
      <c r="H41" s="802"/>
      <c r="I41" s="802"/>
      <c r="J41" s="803"/>
      <c r="K41" s="801">
        <v>0</v>
      </c>
      <c r="L41" s="802"/>
      <c r="M41" s="802"/>
      <c r="N41" s="803"/>
    </row>
    <row r="42" spans="1:15" s="18" customFormat="1" ht="15" customHeight="1">
      <c r="A42" s="804" t="s">
        <v>929</v>
      </c>
      <c r="B42" s="805"/>
      <c r="C42" s="805"/>
      <c r="D42" s="805"/>
      <c r="E42" s="806"/>
      <c r="F42" s="185" t="s">
        <v>346</v>
      </c>
      <c r="G42" s="801">
        <v>0</v>
      </c>
      <c r="H42" s="802"/>
      <c r="I42" s="802"/>
      <c r="J42" s="803"/>
      <c r="K42" s="801">
        <v>0</v>
      </c>
      <c r="L42" s="802"/>
      <c r="M42" s="802"/>
      <c r="N42" s="803"/>
      <c r="O42" s="20">
        <f>IF(OR(O43&gt;0,O44&gt;0),"ВНИМАНИЕ!","")</f>
      </c>
    </row>
    <row r="43" spans="1:17" s="18" customFormat="1" ht="15" customHeight="1">
      <c r="A43" s="599" t="s">
        <v>940</v>
      </c>
      <c r="B43" s="600"/>
      <c r="C43" s="600"/>
      <c r="D43" s="600"/>
      <c r="E43" s="601"/>
      <c r="F43" s="185" t="s">
        <v>939</v>
      </c>
      <c r="G43" s="801">
        <v>0</v>
      </c>
      <c r="H43" s="802"/>
      <c r="I43" s="802"/>
      <c r="J43" s="803"/>
      <c r="K43" s="801">
        <v>0</v>
      </c>
      <c r="L43" s="802"/>
      <c r="M43" s="802"/>
      <c r="N43" s="803"/>
      <c r="O43" s="359">
        <f>IF($G$44=Баланс!$F$77,0,"Значение по стр. 400 гр.3 не равно стр. 480 гр. 3 Баланса")</f>
        <v>0</v>
      </c>
      <c r="P43" s="232"/>
      <c r="Q43" s="350"/>
    </row>
    <row r="44" spans="1:18" s="18" customFormat="1" ht="15" customHeight="1">
      <c r="A44" s="175" t="s">
        <v>73</v>
      </c>
      <c r="B44" s="833">
        <f>DATE(YEAR(Баланс!K5)+1,MONTH(0),DAY(0))</f>
        <v>44196</v>
      </c>
      <c r="C44" s="833"/>
      <c r="D44" s="833"/>
      <c r="E44" s="834"/>
      <c r="F44" s="299" t="s">
        <v>941</v>
      </c>
      <c r="G44" s="816">
        <f>G20+G21-G28</f>
        <v>0</v>
      </c>
      <c r="H44" s="817"/>
      <c r="I44" s="817"/>
      <c r="J44" s="818"/>
      <c r="K44" s="816">
        <f>K20+K21-K28</f>
        <v>0</v>
      </c>
      <c r="L44" s="817"/>
      <c r="M44" s="817"/>
      <c r="N44" s="818"/>
      <c r="O44" s="232">
        <f>IF($K$44=Баланс!$G$77,0,"Значение по стр. 400 гр.4 не равно стр. 480 гр. 4 Баланса")</f>
        <v>0</v>
      </c>
      <c r="P44" s="232">
        <f>K20+K21-K28</f>
        <v>0</v>
      </c>
      <c r="Q44" s="211"/>
      <c r="R44" s="232"/>
    </row>
    <row r="45" spans="1:17" ht="11.25" customHeight="1">
      <c r="A45" s="190"/>
      <c r="B45" s="190"/>
      <c r="C45" s="190"/>
      <c r="D45" s="190"/>
      <c r="E45" s="190"/>
      <c r="F45" s="190"/>
      <c r="G45" s="190"/>
      <c r="H45" s="190"/>
      <c r="I45" s="190"/>
      <c r="J45" s="190"/>
      <c r="K45" s="190"/>
      <c r="L45" s="190"/>
      <c r="M45" s="190"/>
      <c r="N45" s="191"/>
      <c r="O45" s="351"/>
      <c r="P45" s="351">
        <f>IF($K$44&lt;&gt;$P$44,1,0)</f>
        <v>0</v>
      </c>
      <c r="Q45" s="308"/>
    </row>
    <row r="46" spans="1:14" ht="11.25" customHeight="1">
      <c r="A46" s="192" t="s">
        <v>963</v>
      </c>
      <c r="B46" s="569"/>
      <c r="C46" s="569"/>
      <c r="D46" s="192"/>
      <c r="E46" s="193"/>
      <c r="F46" s="190"/>
      <c r="G46" s="190"/>
      <c r="H46" s="190"/>
      <c r="I46" s="190"/>
      <c r="J46" s="619" t="str">
        <f>Баланс!F107</f>
        <v>Шедко Г.В.</v>
      </c>
      <c r="K46" s="619"/>
      <c r="L46" s="619"/>
      <c r="M46" s="619"/>
      <c r="N46" s="619"/>
    </row>
    <row r="47" spans="1:14" ht="11.25" customHeight="1">
      <c r="A47" s="193"/>
      <c r="B47" s="570" t="s">
        <v>962</v>
      </c>
      <c r="C47" s="570"/>
      <c r="D47" s="163"/>
      <c r="E47" s="193"/>
      <c r="F47" s="164"/>
      <c r="G47" s="164"/>
      <c r="H47" s="164"/>
      <c r="I47" s="164"/>
      <c r="J47" s="567" t="s">
        <v>770</v>
      </c>
      <c r="K47" s="567"/>
      <c r="L47" s="567"/>
      <c r="M47" s="567"/>
      <c r="N47" s="568"/>
    </row>
    <row r="48" spans="1:14" ht="11.25" customHeight="1">
      <c r="A48" s="193"/>
      <c r="B48" s="163"/>
      <c r="C48" s="163"/>
      <c r="D48" s="163"/>
      <c r="E48" s="193"/>
      <c r="F48" s="164"/>
      <c r="G48" s="164"/>
      <c r="H48" s="164"/>
      <c r="I48" s="164"/>
      <c r="J48" s="163"/>
      <c r="K48" s="163"/>
      <c r="L48" s="163"/>
      <c r="M48" s="163"/>
      <c r="N48" s="164"/>
    </row>
    <row r="49" spans="1:14" ht="11.25" customHeight="1">
      <c r="A49" s="192" t="s">
        <v>964</v>
      </c>
      <c r="B49" s="569"/>
      <c r="C49" s="569"/>
      <c r="D49" s="192"/>
      <c r="E49" s="193"/>
      <c r="F49" s="190"/>
      <c r="G49" s="190"/>
      <c r="H49" s="190"/>
      <c r="I49" s="190"/>
      <c r="J49" s="619" t="str">
        <f>Баланс!F110</f>
        <v>Клоповская Н.А.</v>
      </c>
      <c r="K49" s="619"/>
      <c r="L49" s="619"/>
      <c r="M49" s="619"/>
      <c r="N49" s="619"/>
    </row>
    <row r="50" spans="1:14" ht="11.25" customHeight="1">
      <c r="A50" s="193"/>
      <c r="B50" s="570" t="s">
        <v>962</v>
      </c>
      <c r="C50" s="570"/>
      <c r="D50" s="163"/>
      <c r="E50" s="193"/>
      <c r="F50" s="194"/>
      <c r="G50" s="194"/>
      <c r="H50" s="194"/>
      <c r="I50" s="194"/>
      <c r="J50" s="567" t="s">
        <v>770</v>
      </c>
      <c r="K50" s="567"/>
      <c r="L50" s="567"/>
      <c r="M50" s="567"/>
      <c r="N50" s="568"/>
    </row>
    <row r="51" spans="1:14" ht="11.25" customHeight="1">
      <c r="A51" s="193"/>
      <c r="B51" s="193"/>
      <c r="C51" s="193"/>
      <c r="D51" s="193"/>
      <c r="E51" s="193"/>
      <c r="F51" s="190"/>
      <c r="G51" s="190"/>
      <c r="H51" s="190"/>
      <c r="I51" s="190"/>
      <c r="J51" s="195"/>
      <c r="K51" s="195"/>
      <c r="L51" s="195"/>
      <c r="M51" s="195"/>
      <c r="N51" s="195"/>
    </row>
    <row r="52" spans="1:14" ht="11.25" customHeight="1">
      <c r="A52" s="648">
        <f>Баланс!A113</f>
        <v>44221</v>
      </c>
      <c r="B52" s="648"/>
      <c r="C52" s="196"/>
      <c r="D52" s="196"/>
      <c r="E52" s="196"/>
      <c r="F52" s="190"/>
      <c r="G52" s="190"/>
      <c r="H52" s="190"/>
      <c r="I52" s="190"/>
      <c r="J52" s="195"/>
      <c r="K52" s="195"/>
      <c r="L52" s="195"/>
      <c r="M52" s="195"/>
      <c r="N52" s="195"/>
    </row>
    <row r="53" spans="6:14" ht="17.25" customHeight="1">
      <c r="F53" s="170"/>
      <c r="G53" s="170"/>
      <c r="H53" s="170"/>
      <c r="I53" s="170"/>
      <c r="J53" s="170"/>
      <c r="K53" s="170"/>
      <c r="L53" s="170"/>
      <c r="M53" s="170"/>
      <c r="N53" s="197"/>
    </row>
    <row r="54" spans="1:14" ht="11.25" customHeight="1">
      <c r="A54" s="197"/>
      <c r="B54" s="197"/>
      <c r="C54" s="197"/>
      <c r="D54" s="197"/>
      <c r="E54" s="197"/>
      <c r="F54" s="197"/>
      <c r="G54" s="197"/>
      <c r="H54" s="197"/>
      <c r="I54" s="197"/>
      <c r="J54" s="197"/>
      <c r="K54" s="197"/>
      <c r="L54" s="197"/>
      <c r="M54" s="197"/>
      <c r="N54" s="197"/>
    </row>
    <row r="55" spans="1:14" ht="11.25" customHeight="1">
      <c r="A55" s="197"/>
      <c r="B55" s="197"/>
      <c r="C55" s="197"/>
      <c r="D55" s="197"/>
      <c r="E55" s="197"/>
      <c r="F55" s="197"/>
      <c r="G55" s="197"/>
      <c r="H55" s="197"/>
      <c r="I55" s="197"/>
      <c r="J55" s="197"/>
      <c r="K55" s="197"/>
      <c r="L55" s="197"/>
      <c r="M55" s="197"/>
      <c r="N55" s="197"/>
    </row>
    <row r="56" spans="1:14" ht="11.25" customHeight="1">
      <c r="A56" s="197"/>
      <c r="B56" s="197"/>
      <c r="C56" s="197"/>
      <c r="D56" s="197"/>
      <c r="E56" s="197"/>
      <c r="F56" s="197"/>
      <c r="G56" s="197"/>
      <c r="H56" s="197"/>
      <c r="I56" s="197"/>
      <c r="J56" s="197"/>
      <c r="K56" s="197"/>
      <c r="L56" s="197"/>
      <c r="M56" s="197"/>
      <c r="N56" s="197"/>
    </row>
    <row r="57" spans="1:14" ht="11.25" customHeight="1">
      <c r="A57" s="197"/>
      <c r="B57" s="197"/>
      <c r="C57" s="197"/>
      <c r="D57" s="197"/>
      <c r="E57" s="197"/>
      <c r="F57" s="197"/>
      <c r="G57" s="197"/>
      <c r="H57" s="197"/>
      <c r="I57" s="197"/>
      <c r="J57" s="197"/>
      <c r="K57" s="197"/>
      <c r="L57" s="197"/>
      <c r="M57" s="197"/>
      <c r="N57" s="197"/>
    </row>
    <row r="58" spans="1:14" ht="11.25" customHeight="1">
      <c r="A58" s="197"/>
      <c r="B58" s="197"/>
      <c r="C58" s="197"/>
      <c r="D58" s="197"/>
      <c r="E58" s="197"/>
      <c r="F58" s="197"/>
      <c r="G58" s="197"/>
      <c r="H58" s="197"/>
      <c r="I58" s="197"/>
      <c r="J58" s="197"/>
      <c r="K58" s="197"/>
      <c r="L58" s="197"/>
      <c r="M58" s="197"/>
      <c r="N58" s="197"/>
    </row>
    <row r="59" spans="1:14" ht="11.25" customHeight="1">
      <c r="A59" s="197"/>
      <c r="B59" s="197"/>
      <c r="C59" s="197"/>
      <c r="D59" s="197"/>
      <c r="E59" s="197"/>
      <c r="F59" s="197"/>
      <c r="G59" s="197"/>
      <c r="H59" s="197"/>
      <c r="I59" s="197"/>
      <c r="J59" s="197"/>
      <c r="K59" s="197"/>
      <c r="L59" s="197"/>
      <c r="M59" s="197"/>
      <c r="N59" s="197"/>
    </row>
    <row r="60" spans="1:14" ht="11.25" customHeight="1">
      <c r="A60" s="197"/>
      <c r="B60" s="197"/>
      <c r="C60" s="197"/>
      <c r="D60" s="197"/>
      <c r="E60" s="197"/>
      <c r="F60" s="197"/>
      <c r="G60" s="197"/>
      <c r="H60" s="197"/>
      <c r="I60" s="197"/>
      <c r="J60" s="197"/>
      <c r="K60" s="197"/>
      <c r="L60" s="197"/>
      <c r="M60" s="197"/>
      <c r="N60" s="197"/>
    </row>
    <row r="61" spans="1:14" ht="11.25" customHeight="1">
      <c r="A61" s="197"/>
      <c r="B61" s="197"/>
      <c r="C61" s="197"/>
      <c r="D61" s="197"/>
      <c r="E61" s="197"/>
      <c r="F61" s="197"/>
      <c r="G61" s="197"/>
      <c r="H61" s="197"/>
      <c r="I61" s="197"/>
      <c r="J61" s="197"/>
      <c r="K61" s="197"/>
      <c r="L61" s="197"/>
      <c r="M61" s="197"/>
      <c r="N61" s="197"/>
    </row>
  </sheetData>
  <sheetProtection sheet="1" formatCells="0" formatColumns="0" formatRows="0" insertColumns="0" insertRows="0" insertHyperlinks="0" deleteColumns="0" deleteRows="0" sort="0" autoFilter="0" pivotTables="0"/>
  <mergeCells count="111">
    <mergeCell ref="B49:C49"/>
    <mergeCell ref="E15:N15"/>
    <mergeCell ref="A52:B52"/>
    <mergeCell ref="G42:J42"/>
    <mergeCell ref="G43:J43"/>
    <mergeCell ref="G44:J44"/>
    <mergeCell ref="A43:E43"/>
    <mergeCell ref="A42:E42"/>
    <mergeCell ref="J50:N50"/>
    <mergeCell ref="B50:C50"/>
    <mergeCell ref="A17:E18"/>
    <mergeCell ref="A13:C13"/>
    <mergeCell ref="K35:N35"/>
    <mergeCell ref="A19:E19"/>
    <mergeCell ref="B20:E20"/>
    <mergeCell ref="G21:J21"/>
    <mergeCell ref="K19:N19"/>
    <mergeCell ref="K20:N20"/>
    <mergeCell ref="F17:F18"/>
    <mergeCell ref="G19:J19"/>
    <mergeCell ref="A9:C9"/>
    <mergeCell ref="E11:N11"/>
    <mergeCell ref="E9:N9"/>
    <mergeCell ref="A14:C14"/>
    <mergeCell ref="E14:N14"/>
    <mergeCell ref="A15:C15"/>
    <mergeCell ref="E13:N13"/>
    <mergeCell ref="A10:C10"/>
    <mergeCell ref="E10:N10"/>
    <mergeCell ref="A11:C11"/>
    <mergeCell ref="A41:E41"/>
    <mergeCell ref="B44:E44"/>
    <mergeCell ref="A36:E36"/>
    <mergeCell ref="J1:N1"/>
    <mergeCell ref="J2:N2"/>
    <mergeCell ref="J3:N3"/>
    <mergeCell ref="A5:N5"/>
    <mergeCell ref="A12:C12"/>
    <mergeCell ref="G7:I7"/>
    <mergeCell ref="A6:N6"/>
    <mergeCell ref="J47:N47"/>
    <mergeCell ref="B47:C47"/>
    <mergeCell ref="A22:E22"/>
    <mergeCell ref="G34:J34"/>
    <mergeCell ref="B46:C46"/>
    <mergeCell ref="J46:N46"/>
    <mergeCell ref="K41:N41"/>
    <mergeCell ref="K40:N40"/>
    <mergeCell ref="G30:J30"/>
    <mergeCell ref="K28:N28"/>
    <mergeCell ref="E12:N12"/>
    <mergeCell ref="G18:J18"/>
    <mergeCell ref="K30:N30"/>
    <mergeCell ref="K39:N39"/>
    <mergeCell ref="K18:N18"/>
    <mergeCell ref="G20:J20"/>
    <mergeCell ref="K26:N26"/>
    <mergeCell ref="K22:N22"/>
    <mergeCell ref="A28:E28"/>
    <mergeCell ref="A31:E31"/>
    <mergeCell ref="J49:N49"/>
    <mergeCell ref="G31:J31"/>
    <mergeCell ref="G40:J40"/>
    <mergeCell ref="K44:N44"/>
    <mergeCell ref="K43:N43"/>
    <mergeCell ref="K42:N42"/>
    <mergeCell ref="G41:J41"/>
    <mergeCell ref="G33:J33"/>
    <mergeCell ref="K32:N32"/>
    <mergeCell ref="K31:N31"/>
    <mergeCell ref="A40:E40"/>
    <mergeCell ref="K29:N29"/>
    <mergeCell ref="G39:J39"/>
    <mergeCell ref="G32:J32"/>
    <mergeCell ref="G38:J38"/>
    <mergeCell ref="A32:E32"/>
    <mergeCell ref="K34:N34"/>
    <mergeCell ref="A37:E37"/>
    <mergeCell ref="A33:E33"/>
    <mergeCell ref="G35:J35"/>
    <mergeCell ref="G28:J28"/>
    <mergeCell ref="K24:N24"/>
    <mergeCell ref="K25:N25"/>
    <mergeCell ref="G22:J22"/>
    <mergeCell ref="A25:E25"/>
    <mergeCell ref="K27:N27"/>
    <mergeCell ref="A23:E23"/>
    <mergeCell ref="G23:J23"/>
    <mergeCell ref="A26:E26"/>
    <mergeCell ref="K23:N23"/>
    <mergeCell ref="A24:E24"/>
    <mergeCell ref="A27:E27"/>
    <mergeCell ref="G25:J25"/>
    <mergeCell ref="G26:J26"/>
    <mergeCell ref="G24:J24"/>
    <mergeCell ref="K21:N21"/>
    <mergeCell ref="A21:E21"/>
    <mergeCell ref="G27:J27"/>
    <mergeCell ref="A39:E39"/>
    <mergeCell ref="A34:E34"/>
    <mergeCell ref="K37:N37"/>
    <mergeCell ref="K36:N36"/>
    <mergeCell ref="K33:N33"/>
    <mergeCell ref="A30:E30"/>
    <mergeCell ref="A29:E29"/>
    <mergeCell ref="K38:N38"/>
    <mergeCell ref="A38:E38"/>
    <mergeCell ref="A35:E35"/>
    <mergeCell ref="G29:J29"/>
    <mergeCell ref="G37:J37"/>
    <mergeCell ref="G36:J36"/>
  </mergeCells>
  <conditionalFormatting sqref="O42 O19">
    <cfRule type="cellIs" priority="1" dxfId="48" operator="notEqual" stopIfTrue="1">
      <formula>0</formula>
    </cfRule>
  </conditionalFormatting>
  <conditionalFormatting sqref="O43">
    <cfRule type="cellIs" priority="2" dxfId="9" operator="notEqual" stopIfTrue="1">
      <formula>0</formula>
    </cfRule>
  </conditionalFormatting>
  <conditionalFormatting sqref="O20:O21">
    <cfRule type="cellIs" priority="3" dxfId="9" operator="greaterThan" stopIfTrue="1">
      <formula>0</formula>
    </cfRule>
  </conditionalFormatting>
  <conditionalFormatting sqref="E10:N10">
    <cfRule type="cellIs" priority="4"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32:N34 G37:N43">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tabSelected="1" zoomScaleSheetLayoutView="100" zoomScalePageLayoutView="0" workbookViewId="0" topLeftCell="A37">
      <selection activeCell="C57" sqref="C57"/>
    </sheetView>
  </sheetViews>
  <sheetFormatPr defaultColWidth="9.00390625" defaultRowHeight="12.75"/>
  <cols>
    <col min="1" max="1" width="5.125" style="241" customWidth="1"/>
    <col min="2" max="2" width="32.25390625" style="242" customWidth="1"/>
    <col min="3" max="3" width="22.125" style="242" customWidth="1"/>
    <col min="4" max="4" width="24.875" style="242" customWidth="1"/>
    <col min="5" max="5" width="11.00390625" style="243" customWidth="1"/>
    <col min="6" max="6" width="9.125" style="242" customWidth="1"/>
    <col min="7" max="8" width="1.75390625" style="242" customWidth="1"/>
    <col min="9" max="16384" width="9.125" style="242" customWidth="1"/>
  </cols>
  <sheetData>
    <row r="1" ht="15.75" customHeight="1">
      <c r="A1" s="290"/>
    </row>
    <row r="2" spans="1:4" ht="60" customHeight="1">
      <c r="A2" s="244"/>
      <c r="B2" s="245"/>
      <c r="C2" s="245"/>
      <c r="D2" s="246" t="s">
        <v>1119</v>
      </c>
    </row>
    <row r="3" spans="1:4" ht="40.5" customHeight="1">
      <c r="A3" s="244"/>
      <c r="B3" s="245"/>
      <c r="C3" s="245"/>
      <c r="D3" s="245"/>
    </row>
    <row r="4" spans="1:5" s="247" customFormat="1" ht="14.25">
      <c r="A4" s="840" t="s">
        <v>1056</v>
      </c>
      <c r="B4" s="840"/>
      <c r="C4" s="840"/>
      <c r="D4" s="840"/>
      <c r="E4" s="243"/>
    </row>
    <row r="5" spans="1:4" ht="15.75">
      <c r="A5" s="841" t="s">
        <v>1057</v>
      </c>
      <c r="B5" s="841"/>
      <c r="C5" s="841"/>
      <c r="D5" s="841"/>
    </row>
    <row r="6" spans="1:10" ht="27" customHeight="1">
      <c r="A6" s="248"/>
      <c r="B6" s="839" t="str">
        <f>Баланс!D21</f>
        <v>ЗАО "Торгово-коммерческий дом ЮНИСПЕКТР"</v>
      </c>
      <c r="C6" s="839"/>
      <c r="D6" s="839"/>
      <c r="G6" s="249"/>
      <c r="H6" s="249"/>
      <c r="I6" s="249"/>
      <c r="J6" s="249"/>
    </row>
    <row r="7" spans="1:10" ht="31.5" customHeight="1">
      <c r="A7" s="250"/>
      <c r="B7" s="251" t="s">
        <v>1116</v>
      </c>
      <c r="C7" s="252">
        <f>Баланс!C19</f>
        <v>44196</v>
      </c>
      <c r="D7" s="253"/>
      <c r="E7" s="254"/>
      <c r="F7" s="255"/>
      <c r="G7" s="256">
        <f>C9</f>
        <v>44196</v>
      </c>
      <c r="H7" s="256">
        <f>D9</f>
        <v>43830</v>
      </c>
      <c r="I7" s="257"/>
      <c r="J7" s="257"/>
    </row>
    <row r="8" spans="1:10" ht="16.5" customHeight="1">
      <c r="A8" s="258"/>
      <c r="B8" s="245"/>
      <c r="C8" s="245"/>
      <c r="D8" s="245"/>
      <c r="G8" s="259">
        <f>C48</f>
        <v>5433</v>
      </c>
      <c r="H8" s="259">
        <f>D48</f>
        <v>5456</v>
      </c>
      <c r="I8" s="257"/>
      <c r="J8" s="257"/>
    </row>
    <row r="9" spans="1:10" ht="28.5">
      <c r="A9" s="260" t="s">
        <v>1114</v>
      </c>
      <c r="B9" s="261" t="s">
        <v>994</v>
      </c>
      <c r="C9" s="172">
        <f>Баланс!F33</f>
        <v>44196</v>
      </c>
      <c r="D9" s="262">
        <f>Баланс!G33</f>
        <v>43830</v>
      </c>
      <c r="E9" s="263" t="s">
        <v>1127</v>
      </c>
      <c r="G9" s="259">
        <f>Баланс!F70</f>
        <v>1512</v>
      </c>
      <c r="H9" s="259">
        <f>Баланс!G70</f>
        <v>1512</v>
      </c>
      <c r="I9" s="257"/>
      <c r="J9" s="257"/>
    </row>
    <row r="10" spans="1:10" ht="15">
      <c r="A10" s="264">
        <v>1</v>
      </c>
      <c r="B10" s="265">
        <v>2</v>
      </c>
      <c r="C10" s="265">
        <v>3</v>
      </c>
      <c r="D10" s="265">
        <v>4</v>
      </c>
      <c r="G10" s="266"/>
      <c r="H10" s="266"/>
      <c r="I10" s="266"/>
      <c r="J10" s="266"/>
    </row>
    <row r="11" spans="1:4" ht="15">
      <c r="A11" s="267">
        <v>1</v>
      </c>
      <c r="B11" s="268" t="s">
        <v>1058</v>
      </c>
      <c r="C11" s="269"/>
      <c r="D11" s="269"/>
    </row>
    <row r="12" spans="1:5" ht="30">
      <c r="A12" s="267" t="s">
        <v>1059</v>
      </c>
      <c r="B12" s="270" t="s">
        <v>1121</v>
      </c>
      <c r="C12" s="301">
        <f>SUM(C13:C20)</f>
        <v>3968</v>
      </c>
      <c r="D12" s="301">
        <f>SUM(D13:D20)</f>
        <v>3960</v>
      </c>
      <c r="E12" s="271">
        <v>190</v>
      </c>
    </row>
    <row r="13" spans="1:5" ht="30">
      <c r="A13" s="267" t="s">
        <v>1060</v>
      </c>
      <c r="B13" s="270" t="s">
        <v>1122</v>
      </c>
      <c r="C13" s="301">
        <f>Баланс!F36</f>
        <v>3926</v>
      </c>
      <c r="D13" s="301">
        <f>Баланс!G36</f>
        <v>3921</v>
      </c>
      <c r="E13" s="271">
        <v>110</v>
      </c>
    </row>
    <row r="14" spans="1:5" ht="15">
      <c r="A14" s="272" t="s">
        <v>1087</v>
      </c>
      <c r="B14" s="273" t="s">
        <v>1061</v>
      </c>
      <c r="C14" s="301">
        <f>Баланс!F37</f>
        <v>0</v>
      </c>
      <c r="D14" s="301">
        <f>Баланс!G37</f>
        <v>0</v>
      </c>
      <c r="E14" s="271">
        <v>120</v>
      </c>
    </row>
    <row r="15" spans="1:5" ht="30">
      <c r="A15" s="274" t="s">
        <v>1088</v>
      </c>
      <c r="B15" s="273" t="s">
        <v>1062</v>
      </c>
      <c r="C15" s="301">
        <f>Баланс!F38</f>
        <v>0</v>
      </c>
      <c r="D15" s="301">
        <f>Баланс!G38</f>
        <v>0</v>
      </c>
      <c r="E15" s="271">
        <v>130</v>
      </c>
    </row>
    <row r="16" spans="1:5" ht="30">
      <c r="A16" s="275" t="s">
        <v>1089</v>
      </c>
      <c r="B16" s="273" t="s">
        <v>1063</v>
      </c>
      <c r="C16" s="301">
        <f>Баланс!F43</f>
        <v>0</v>
      </c>
      <c r="D16" s="301">
        <f>Баланс!G43</f>
        <v>0</v>
      </c>
      <c r="E16" s="271">
        <v>140</v>
      </c>
    </row>
    <row r="17" spans="1:5" ht="29.25" customHeight="1">
      <c r="A17" s="275" t="s">
        <v>1090</v>
      </c>
      <c r="B17" s="273" t="s">
        <v>1064</v>
      </c>
      <c r="C17" s="301">
        <f>Баланс!F44</f>
        <v>0</v>
      </c>
      <c r="D17" s="301">
        <f>Баланс!G44</f>
        <v>0</v>
      </c>
      <c r="E17" s="271">
        <v>150</v>
      </c>
    </row>
    <row r="18" spans="1:5" ht="30">
      <c r="A18" s="275" t="s">
        <v>1091</v>
      </c>
      <c r="B18" s="273" t="s">
        <v>1065</v>
      </c>
      <c r="C18" s="301">
        <f>Баланс!F45</f>
        <v>42</v>
      </c>
      <c r="D18" s="301">
        <f>Баланс!G45</f>
        <v>39</v>
      </c>
      <c r="E18" s="271">
        <v>160</v>
      </c>
    </row>
    <row r="19" spans="1:5" ht="30">
      <c r="A19" s="275" t="s">
        <v>1092</v>
      </c>
      <c r="B19" s="273" t="s">
        <v>1066</v>
      </c>
      <c r="C19" s="301">
        <f>Баланс!F46</f>
        <v>0</v>
      </c>
      <c r="D19" s="301">
        <f>Баланс!G46</f>
        <v>0</v>
      </c>
      <c r="E19" s="271">
        <v>170</v>
      </c>
    </row>
    <row r="20" spans="1:5" ht="15">
      <c r="A20" s="275" t="s">
        <v>1093</v>
      </c>
      <c r="B20" s="273" t="s">
        <v>1067</v>
      </c>
      <c r="C20" s="301">
        <f>Баланс!F47</f>
        <v>0</v>
      </c>
      <c r="D20" s="301">
        <f>Баланс!G47</f>
        <v>0</v>
      </c>
      <c r="E20" s="271">
        <v>180</v>
      </c>
    </row>
    <row r="21" spans="1:5" ht="15">
      <c r="A21" s="275" t="s">
        <v>1094</v>
      </c>
      <c r="B21" s="273" t="s">
        <v>1068</v>
      </c>
      <c r="C21" s="301">
        <f>SUM(C22:C29)</f>
        <v>1510</v>
      </c>
      <c r="D21" s="301">
        <f>SUM(D22:D29)</f>
        <v>1662</v>
      </c>
      <c r="E21" s="271">
        <v>290</v>
      </c>
    </row>
    <row r="22" spans="1:5" ht="30">
      <c r="A22" s="267" t="s">
        <v>1115</v>
      </c>
      <c r="B22" s="270" t="s">
        <v>1117</v>
      </c>
      <c r="C22" s="301">
        <f>Баланс!F50</f>
        <v>293</v>
      </c>
      <c r="D22" s="301">
        <f>Баланс!G50</f>
        <v>198</v>
      </c>
      <c r="E22" s="271">
        <v>210</v>
      </c>
    </row>
    <row r="23" spans="1:5" ht="30">
      <c r="A23" s="275" t="s">
        <v>1095</v>
      </c>
      <c r="B23" s="273" t="s">
        <v>1069</v>
      </c>
      <c r="C23" s="301">
        <f>Баланс!F58</f>
        <v>0</v>
      </c>
      <c r="D23" s="301">
        <f>Баланс!G58</f>
        <v>0</v>
      </c>
      <c r="E23" s="271">
        <v>220</v>
      </c>
    </row>
    <row r="24" spans="1:5" ht="15">
      <c r="A24" s="275" t="s">
        <v>1096</v>
      </c>
      <c r="B24" s="273" t="s">
        <v>1070</v>
      </c>
      <c r="C24" s="301">
        <f>Баланс!F59</f>
        <v>0</v>
      </c>
      <c r="D24" s="301">
        <f>Баланс!G59</f>
        <v>1</v>
      </c>
      <c r="E24" s="271">
        <v>230</v>
      </c>
    </row>
    <row r="25" spans="1:5" ht="45">
      <c r="A25" s="275" t="s">
        <v>1097</v>
      </c>
      <c r="B25" s="273" t="s">
        <v>1071</v>
      </c>
      <c r="C25" s="301">
        <f>Баланс!F60</f>
        <v>0</v>
      </c>
      <c r="D25" s="301">
        <f>Баланс!G60</f>
        <v>0</v>
      </c>
      <c r="E25" s="271">
        <v>240</v>
      </c>
    </row>
    <row r="26" spans="1:5" ht="30">
      <c r="A26" s="275" t="s">
        <v>1098</v>
      </c>
      <c r="B26" s="273" t="s">
        <v>1072</v>
      </c>
      <c r="C26" s="301">
        <f>Баланс!F61</f>
        <v>31</v>
      </c>
      <c r="D26" s="301">
        <f>Баланс!G61</f>
        <v>114</v>
      </c>
      <c r="E26" s="271">
        <v>250</v>
      </c>
    </row>
    <row r="27" spans="1:5" ht="30">
      <c r="A27" s="275" t="s">
        <v>1099</v>
      </c>
      <c r="B27" s="273" t="s">
        <v>1073</v>
      </c>
      <c r="C27" s="301">
        <f>Баланс!F62</f>
        <v>0</v>
      </c>
      <c r="D27" s="301">
        <f>Баланс!G62</f>
        <v>374</v>
      </c>
      <c r="E27" s="271">
        <v>260</v>
      </c>
    </row>
    <row r="28" spans="1:5" ht="39.75" customHeight="1">
      <c r="A28" s="275" t="s">
        <v>1100</v>
      </c>
      <c r="B28" s="273" t="s">
        <v>1074</v>
      </c>
      <c r="C28" s="301">
        <f>Баланс!F63</f>
        <v>1186</v>
      </c>
      <c r="D28" s="301">
        <f>Баланс!G63</f>
        <v>975</v>
      </c>
      <c r="E28" s="271">
        <v>270</v>
      </c>
    </row>
    <row r="29" spans="1:5" ht="24" customHeight="1">
      <c r="A29" s="275" t="s">
        <v>1101</v>
      </c>
      <c r="B29" s="273" t="s">
        <v>1075</v>
      </c>
      <c r="C29" s="301">
        <f>Баланс!F64</f>
        <v>0</v>
      </c>
      <c r="D29" s="301">
        <f>Баланс!G64</f>
        <v>0</v>
      </c>
      <c r="E29" s="271">
        <v>280</v>
      </c>
    </row>
    <row r="30" spans="1:5" ht="42" customHeight="1">
      <c r="A30" s="275">
        <v>2</v>
      </c>
      <c r="B30" s="276" t="s">
        <v>1120</v>
      </c>
      <c r="C30" s="301">
        <f>C21+C12</f>
        <v>5478</v>
      </c>
      <c r="D30" s="301">
        <f>D21+D12</f>
        <v>5622</v>
      </c>
      <c r="E30" s="271"/>
    </row>
    <row r="31" spans="1:5" ht="15">
      <c r="A31" s="275">
        <v>3</v>
      </c>
      <c r="B31" s="268" t="s">
        <v>1076</v>
      </c>
      <c r="C31" s="301"/>
      <c r="D31" s="301"/>
      <c r="E31" s="271"/>
    </row>
    <row r="32" spans="1:5" ht="30">
      <c r="A32" s="277" t="s">
        <v>695</v>
      </c>
      <c r="B32" s="270" t="s">
        <v>1123</v>
      </c>
      <c r="C32" s="301">
        <f>SUM(C33:C38)</f>
        <v>0</v>
      </c>
      <c r="D32" s="301">
        <f>SUM(D33:D38)</f>
        <v>0</v>
      </c>
      <c r="E32" s="271">
        <v>590</v>
      </c>
    </row>
    <row r="33" spans="1:5" ht="30">
      <c r="A33" s="272" t="s">
        <v>1113</v>
      </c>
      <c r="B33" s="270" t="s">
        <v>1124</v>
      </c>
      <c r="C33" s="301">
        <f>Баланс!F80</f>
        <v>0</v>
      </c>
      <c r="D33" s="301">
        <f>Баланс!G80</f>
        <v>0</v>
      </c>
      <c r="E33" s="271">
        <v>510</v>
      </c>
    </row>
    <row r="34" spans="1:5" ht="30">
      <c r="A34" s="278" t="s">
        <v>1102</v>
      </c>
      <c r="B34" s="273" t="s">
        <v>1077</v>
      </c>
      <c r="C34" s="301">
        <f>Баланс!F81</f>
        <v>0</v>
      </c>
      <c r="D34" s="301">
        <f>Баланс!G81</f>
        <v>0</v>
      </c>
      <c r="E34" s="271">
        <v>520</v>
      </c>
    </row>
    <row r="35" spans="1:5" ht="30">
      <c r="A35" s="278" t="s">
        <v>1103</v>
      </c>
      <c r="B35" s="273" t="s">
        <v>1078</v>
      </c>
      <c r="C35" s="301">
        <f>Баланс!F82</f>
        <v>0</v>
      </c>
      <c r="D35" s="301">
        <f>Баланс!G82</f>
        <v>0</v>
      </c>
      <c r="E35" s="271">
        <v>530</v>
      </c>
    </row>
    <row r="36" spans="1:5" ht="15">
      <c r="A36" s="278" t="s">
        <v>1104</v>
      </c>
      <c r="B36" s="273" t="s">
        <v>1079</v>
      </c>
      <c r="C36" s="301">
        <f>Баланс!F83</f>
        <v>0</v>
      </c>
      <c r="D36" s="301">
        <f>Баланс!G83</f>
        <v>0</v>
      </c>
      <c r="E36" s="271">
        <v>540</v>
      </c>
    </row>
    <row r="37" spans="1:5" ht="30">
      <c r="A37" s="278" t="s">
        <v>1105</v>
      </c>
      <c r="B37" s="273" t="s">
        <v>1080</v>
      </c>
      <c r="C37" s="301">
        <f>Баланс!F84</f>
        <v>0</v>
      </c>
      <c r="D37" s="301">
        <f>Баланс!G84</f>
        <v>0</v>
      </c>
      <c r="E37" s="271">
        <v>550</v>
      </c>
    </row>
    <row r="38" spans="1:5" ht="21.75" customHeight="1">
      <c r="A38" s="278" t="s">
        <v>1106</v>
      </c>
      <c r="B38" s="273" t="s">
        <v>1081</v>
      </c>
      <c r="C38" s="301">
        <f>Баланс!F85</f>
        <v>0</v>
      </c>
      <c r="D38" s="301">
        <f>Баланс!G85</f>
        <v>0</v>
      </c>
      <c r="E38" s="271">
        <v>560</v>
      </c>
    </row>
    <row r="39" spans="1:5" ht="30">
      <c r="A39" s="275" t="s">
        <v>696</v>
      </c>
      <c r="B39" s="270" t="s">
        <v>1125</v>
      </c>
      <c r="C39" s="301">
        <f>SUM(C40:C46)</f>
        <v>45</v>
      </c>
      <c r="D39" s="301">
        <f>SUM(D40:D46)</f>
        <v>166</v>
      </c>
      <c r="E39" s="271">
        <v>690</v>
      </c>
    </row>
    <row r="40" spans="1:5" ht="30">
      <c r="A40" s="275" t="s">
        <v>1107</v>
      </c>
      <c r="B40" s="273" t="s">
        <v>1082</v>
      </c>
      <c r="C40" s="301">
        <f>Баланс!F88</f>
        <v>0</v>
      </c>
      <c r="D40" s="301">
        <f>Баланс!G88</f>
        <v>0</v>
      </c>
      <c r="E40" s="271">
        <v>610</v>
      </c>
    </row>
    <row r="41" spans="1:5" ht="30">
      <c r="A41" s="275" t="s">
        <v>1108</v>
      </c>
      <c r="B41" s="273" t="s">
        <v>1083</v>
      </c>
      <c r="C41" s="301">
        <f>Баланс!F89</f>
        <v>0</v>
      </c>
      <c r="D41" s="301">
        <f>Баланс!G89</f>
        <v>0</v>
      </c>
      <c r="E41" s="271">
        <v>620</v>
      </c>
    </row>
    <row r="42" spans="1:5" ht="30">
      <c r="A42" s="275" t="s">
        <v>1109</v>
      </c>
      <c r="B42" s="273" t="s">
        <v>1084</v>
      </c>
      <c r="C42" s="301">
        <f>Баланс!F90</f>
        <v>45</v>
      </c>
      <c r="D42" s="301">
        <f>Баланс!G90</f>
        <v>166</v>
      </c>
      <c r="E42" s="271">
        <v>630</v>
      </c>
    </row>
    <row r="43" spans="1:5" ht="30">
      <c r="A43" s="275" t="s">
        <v>1110</v>
      </c>
      <c r="B43" s="273" t="s">
        <v>1085</v>
      </c>
      <c r="C43" s="301">
        <f>Баланс!F100</f>
        <v>0</v>
      </c>
      <c r="D43" s="301">
        <f>Баланс!G100</f>
        <v>0</v>
      </c>
      <c r="E43" s="271">
        <v>640</v>
      </c>
    </row>
    <row r="44" spans="1:5" ht="15">
      <c r="A44" s="275" t="s">
        <v>1111</v>
      </c>
      <c r="B44" s="273" t="s">
        <v>1079</v>
      </c>
      <c r="C44" s="301">
        <f>Баланс!F101</f>
        <v>0</v>
      </c>
      <c r="D44" s="301">
        <f>Баланс!G101</f>
        <v>0</v>
      </c>
      <c r="E44" s="271">
        <v>650</v>
      </c>
    </row>
    <row r="45" spans="1:5" ht="30">
      <c r="A45" s="275" t="s">
        <v>1112</v>
      </c>
      <c r="B45" s="273" t="s">
        <v>1080</v>
      </c>
      <c r="C45" s="301">
        <f>Баланс!F102</f>
        <v>0</v>
      </c>
      <c r="D45" s="301">
        <f>Баланс!G102</f>
        <v>0</v>
      </c>
      <c r="E45" s="271">
        <v>660</v>
      </c>
    </row>
    <row r="46" spans="1:5" ht="30">
      <c r="A46" s="275" t="s">
        <v>1126</v>
      </c>
      <c r="B46" s="273" t="s">
        <v>1086</v>
      </c>
      <c r="C46" s="301">
        <f>Баланс!F103</f>
        <v>0</v>
      </c>
      <c r="D46" s="301">
        <f>Баланс!G103</f>
        <v>0</v>
      </c>
      <c r="E46" s="271">
        <v>670</v>
      </c>
    </row>
    <row r="47" spans="1:4" ht="45">
      <c r="A47" s="275">
        <v>4</v>
      </c>
      <c r="B47" s="276" t="s">
        <v>908</v>
      </c>
      <c r="C47" s="301">
        <f>C39+C32</f>
        <v>45</v>
      </c>
      <c r="D47" s="301">
        <f>D39+D32</f>
        <v>166</v>
      </c>
    </row>
    <row r="48" spans="1:4" ht="30">
      <c r="A48" s="275">
        <v>5</v>
      </c>
      <c r="B48" s="270" t="s">
        <v>1118</v>
      </c>
      <c r="C48" s="301">
        <f>C30-C47</f>
        <v>5433</v>
      </c>
      <c r="D48" s="301">
        <f>D30-D47</f>
        <v>5456</v>
      </c>
    </row>
    <row r="49" spans="1:4" ht="15">
      <c r="A49" s="279"/>
      <c r="B49" s="245"/>
      <c r="C49" s="245"/>
      <c r="D49" s="245"/>
    </row>
    <row r="50" spans="1:8" s="126" customFormat="1" ht="15.75" customHeight="1">
      <c r="A50" s="280" t="s">
        <v>963</v>
      </c>
      <c r="B50" s="192"/>
      <c r="C50" s="192"/>
      <c r="D50" s="193"/>
      <c r="E50" s="281"/>
      <c r="G50" s="282"/>
      <c r="H50" s="122"/>
    </row>
    <row r="51" spans="1:8" s="126" customFormat="1" ht="15.75" customHeight="1">
      <c r="A51" s="283"/>
      <c r="B51" s="284"/>
      <c r="C51" s="193"/>
      <c r="D51" s="215" t="str">
        <f>Баланс!F107</f>
        <v>Шедко Г.В.</v>
      </c>
      <c r="E51" s="285"/>
      <c r="G51" s="286"/>
      <c r="H51" s="122"/>
    </row>
    <row r="52" spans="1:8" s="126" customFormat="1" ht="15.75" customHeight="1">
      <c r="A52" s="283"/>
      <c r="B52" s="163" t="s">
        <v>962</v>
      </c>
      <c r="C52" s="163"/>
      <c r="D52" s="163" t="s">
        <v>770</v>
      </c>
      <c r="E52" s="285"/>
      <c r="F52" s="287"/>
      <c r="G52" s="286"/>
      <c r="H52" s="122"/>
    </row>
    <row r="53" spans="1:8" s="126" customFormat="1" ht="15.75" customHeight="1">
      <c r="A53" s="716" t="s">
        <v>964</v>
      </c>
      <c r="B53" s="716"/>
      <c r="C53" s="716"/>
      <c r="D53" s="193"/>
      <c r="E53" s="281"/>
      <c r="F53" s="282"/>
      <c r="G53" s="282"/>
      <c r="H53" s="122"/>
    </row>
    <row r="54" spans="1:8" s="126" customFormat="1" ht="15.75" customHeight="1">
      <c r="A54" s="283"/>
      <c r="B54" s="284"/>
      <c r="C54" s="193"/>
      <c r="D54" s="215" t="str">
        <f>Баланс!F110</f>
        <v>Клоповская Н.А.</v>
      </c>
      <c r="E54" s="285"/>
      <c r="G54" s="286"/>
      <c r="H54" s="122"/>
    </row>
    <row r="55" spans="1:8" s="126" customFormat="1" ht="15.75" customHeight="1">
      <c r="A55" s="283"/>
      <c r="B55" s="163" t="s">
        <v>962</v>
      </c>
      <c r="C55" s="163"/>
      <c r="D55" s="163" t="s">
        <v>770</v>
      </c>
      <c r="E55" s="285"/>
      <c r="F55" s="287"/>
      <c r="G55" s="286"/>
      <c r="H55" s="122"/>
    </row>
    <row r="56" spans="1:8" s="126" customFormat="1" ht="9" customHeight="1">
      <c r="A56" s="283"/>
      <c r="B56" s="193"/>
      <c r="C56" s="196"/>
      <c r="D56" s="196"/>
      <c r="E56" s="281"/>
      <c r="F56" s="288"/>
      <c r="G56" s="288"/>
      <c r="H56" s="122"/>
    </row>
    <row r="57" spans="1:7" ht="15">
      <c r="A57" s="244"/>
      <c r="B57" s="309" t="s">
        <v>1335</v>
      </c>
      <c r="C57" s="245"/>
      <c r="D57" s="245"/>
      <c r="E57" s="289"/>
      <c r="F57" s="266"/>
      <c r="G57" s="266"/>
    </row>
    <row r="58" spans="1:4" ht="15">
      <c r="A58" s="244"/>
      <c r="B58" s="245"/>
      <c r="C58" s="245"/>
      <c r="D58" s="245"/>
    </row>
    <row r="59" spans="1:4" ht="15">
      <c r="A59" s="244"/>
      <c r="B59" s="245"/>
      <c r="C59" s="245"/>
      <c r="D59" s="245"/>
    </row>
    <row r="60" spans="1:4" ht="15">
      <c r="A60" s="244"/>
      <c r="B60" s="245"/>
      <c r="C60" s="245"/>
      <c r="D60" s="245"/>
    </row>
    <row r="61" spans="1:4" ht="15">
      <c r="A61" s="244"/>
      <c r="B61" s="245"/>
      <c r="C61" s="245"/>
      <c r="D61" s="245"/>
    </row>
    <row r="62" spans="1:4" ht="15">
      <c r="A62" s="244"/>
      <c r="B62" s="245"/>
      <c r="C62" s="245"/>
      <c r="D62" s="245"/>
    </row>
    <row r="63" spans="1:4" ht="15">
      <c r="A63" s="244"/>
      <c r="B63" s="245"/>
      <c r="C63" s="245"/>
      <c r="D63" s="245"/>
    </row>
    <row r="64" spans="1:4" ht="15">
      <c r="A64" s="244"/>
      <c r="B64" s="245"/>
      <c r="C64" s="245"/>
      <c r="D64" s="245"/>
    </row>
    <row r="65" spans="1:4" ht="15">
      <c r="A65" s="244"/>
      <c r="B65" s="245"/>
      <c r="C65" s="245"/>
      <c r="D65" s="245"/>
    </row>
    <row r="66" spans="1:4" ht="15">
      <c r="A66" s="244"/>
      <c r="B66" s="245"/>
      <c r="C66" s="245"/>
      <c r="D66" s="245"/>
    </row>
    <row r="67" spans="1:4" ht="15">
      <c r="A67" s="244"/>
      <c r="B67" s="245"/>
      <c r="C67" s="245"/>
      <c r="D67" s="245"/>
    </row>
    <row r="68" spans="1:4" ht="15">
      <c r="A68" s="244"/>
      <c r="B68" s="245"/>
      <c r="C68" s="245"/>
      <c r="D68" s="245"/>
    </row>
    <row r="69" spans="1:4" ht="15">
      <c r="A69" s="244"/>
      <c r="B69" s="245"/>
      <c r="C69" s="245"/>
      <c r="D69" s="245"/>
    </row>
    <row r="70" spans="1:4" ht="15">
      <c r="A70" s="244"/>
      <c r="B70" s="245"/>
      <c r="C70" s="245"/>
      <c r="D70" s="245"/>
    </row>
    <row r="71" spans="1:4" ht="15">
      <c r="A71" s="244"/>
      <c r="B71" s="245"/>
      <c r="C71" s="245"/>
      <c r="D71" s="245"/>
    </row>
    <row r="72" spans="1:4" ht="15">
      <c r="A72" s="244"/>
      <c r="B72" s="245"/>
      <c r="C72" s="245"/>
      <c r="D72" s="245"/>
    </row>
    <row r="73" spans="1:4" ht="15">
      <c r="A73" s="244"/>
      <c r="B73" s="245"/>
      <c r="C73" s="245"/>
      <c r="D73" s="245"/>
    </row>
    <row r="74" spans="1:4" ht="15">
      <c r="A74" s="244"/>
      <c r="B74" s="245"/>
      <c r="C74" s="245"/>
      <c r="D74" s="245"/>
    </row>
    <row r="75" spans="1:4" ht="15">
      <c r="A75" s="244"/>
      <c r="B75" s="245"/>
      <c r="C75" s="245"/>
      <c r="D75" s="245"/>
    </row>
    <row r="76" spans="1:4" ht="15">
      <c r="A76" s="244"/>
      <c r="B76" s="245"/>
      <c r="C76" s="245"/>
      <c r="D76" s="245"/>
    </row>
    <row r="77" spans="1:4" ht="15">
      <c r="A77" s="244"/>
      <c r="B77" s="245"/>
      <c r="C77" s="245"/>
      <c r="D77" s="245"/>
    </row>
    <row r="78" spans="1:4" ht="15">
      <c r="A78" s="244"/>
      <c r="B78" s="245"/>
      <c r="C78" s="245"/>
      <c r="D78" s="245"/>
    </row>
    <row r="79" spans="1:4" ht="15">
      <c r="A79" s="244"/>
      <c r="B79" s="245"/>
      <c r="C79" s="245"/>
      <c r="D79" s="245"/>
    </row>
    <row r="80" spans="1:4" ht="15">
      <c r="A80" s="244"/>
      <c r="B80" s="245"/>
      <c r="C80" s="245"/>
      <c r="D80" s="245"/>
    </row>
    <row r="81" spans="1:4" ht="15">
      <c r="A81" s="244"/>
      <c r="B81" s="245"/>
      <c r="C81" s="245"/>
      <c r="D81" s="245"/>
    </row>
    <row r="82" spans="1:4" ht="15">
      <c r="A82" s="244"/>
      <c r="B82" s="245"/>
      <c r="C82" s="245"/>
      <c r="D82" s="245"/>
    </row>
    <row r="83" spans="1:4" ht="15">
      <c r="A83" s="244"/>
      <c r="B83" s="245"/>
      <c r="C83" s="245"/>
      <c r="D83" s="245"/>
    </row>
    <row r="84" spans="1:4" ht="15">
      <c r="A84" s="244"/>
      <c r="B84" s="245"/>
      <c r="C84" s="245"/>
      <c r="D84" s="245"/>
    </row>
    <row r="85" spans="1:4" ht="15">
      <c r="A85" s="244"/>
      <c r="B85" s="245"/>
      <c r="C85" s="245"/>
      <c r="D85" s="245"/>
    </row>
    <row r="86" spans="1:4" ht="15">
      <c r="A86" s="244"/>
      <c r="B86" s="245"/>
      <c r="C86" s="245"/>
      <c r="D86" s="245"/>
    </row>
    <row r="87" spans="1:4" ht="15">
      <c r="A87" s="244"/>
      <c r="B87" s="245"/>
      <c r="C87" s="245"/>
      <c r="D87" s="245"/>
    </row>
    <row r="88" spans="1:4" ht="15">
      <c r="A88" s="244"/>
      <c r="B88" s="245"/>
      <c r="C88" s="245"/>
      <c r="D88" s="245"/>
    </row>
    <row r="89" spans="1:4" ht="15">
      <c r="A89" s="244"/>
      <c r="B89" s="245"/>
      <c r="C89" s="245"/>
      <c r="D89" s="245"/>
    </row>
    <row r="90" spans="1:4" ht="15">
      <c r="A90" s="244"/>
      <c r="B90" s="245"/>
      <c r="C90" s="245"/>
      <c r="D90" s="245"/>
    </row>
    <row r="91" spans="1:4" ht="15">
      <c r="A91" s="244"/>
      <c r="B91" s="245"/>
      <c r="C91" s="245"/>
      <c r="D91" s="245"/>
    </row>
    <row r="92" spans="1:4" ht="15">
      <c r="A92" s="244"/>
      <c r="B92" s="245"/>
      <c r="C92" s="245"/>
      <c r="D92" s="245"/>
    </row>
    <row r="93" spans="1:4" ht="15">
      <c r="A93" s="244"/>
      <c r="B93" s="245"/>
      <c r="C93" s="245"/>
      <c r="D93" s="245"/>
    </row>
    <row r="94" spans="1:4" ht="15">
      <c r="A94" s="244"/>
      <c r="B94" s="245"/>
      <c r="C94" s="245"/>
      <c r="D94" s="245"/>
    </row>
  </sheetData>
  <sheetProtection sheet="1"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409"/>
  <sheetViews>
    <sheetView zoomScale="110" zoomScaleNormal="110" zoomScaleSheetLayoutView="75" zoomScalePageLayoutView="0" workbookViewId="0" topLeftCell="A1">
      <selection activeCell="R10" sqref="R10"/>
    </sheetView>
  </sheetViews>
  <sheetFormatPr defaultColWidth="8.75390625" defaultRowHeight="12.75"/>
  <cols>
    <col min="1" max="1" width="3.75390625" style="20" customWidth="1"/>
    <col min="2" max="2" width="14.75390625" style="20" customWidth="1"/>
    <col min="3" max="3" width="15.875" style="20" customWidth="1"/>
    <col min="4" max="4" width="13.00390625" style="20" customWidth="1"/>
    <col min="5" max="5" width="6.25390625" style="20" customWidth="1"/>
    <col min="6" max="6" width="4.00390625" style="20" customWidth="1"/>
    <col min="7" max="7" width="3.00390625" style="20" customWidth="1"/>
    <col min="8" max="8" width="2.125" style="20" bestFit="1" customWidth="1"/>
    <col min="9" max="9" width="5.375" style="20" customWidth="1"/>
    <col min="10" max="10" width="8.25390625" style="20" customWidth="1"/>
    <col min="11" max="11" width="5.75390625" style="20" customWidth="1"/>
    <col min="12" max="12" width="10.00390625" style="20" hidden="1" customWidth="1"/>
    <col min="13" max="13" width="12.25390625" style="20" customWidth="1"/>
    <col min="14" max="15" width="2.75390625" style="20" customWidth="1"/>
    <col min="16" max="16" width="7.375" style="148" customWidth="1"/>
    <col min="17" max="17" width="54.25390625" style="20" customWidth="1"/>
    <col min="18" max="18" width="9.00390625" style="20" customWidth="1"/>
    <col min="19" max="19" width="5.125" style="20" customWidth="1"/>
    <col min="20" max="16384" width="8.75390625" style="20" customWidth="1"/>
  </cols>
  <sheetData>
    <row r="1" spans="1:16" s="18" customFormat="1" ht="12.75">
      <c r="A1" s="17"/>
      <c r="B1" s="17"/>
      <c r="C1" s="17"/>
      <c r="D1" s="17"/>
      <c r="E1" s="17"/>
      <c r="F1" s="17"/>
      <c r="G1" s="17"/>
      <c r="H1" s="17"/>
      <c r="I1" s="855" t="s">
        <v>717</v>
      </c>
      <c r="J1" s="855"/>
      <c r="K1" s="855"/>
      <c r="L1" s="855"/>
      <c r="M1" s="855"/>
      <c r="P1" s="146"/>
    </row>
    <row r="2" spans="1:17" s="18" customFormat="1" ht="76.5" customHeight="1">
      <c r="A2" s="17"/>
      <c r="B2" s="17"/>
      <c r="C2" s="17"/>
      <c r="D2" s="17"/>
      <c r="E2" s="861" t="s">
        <v>1286</v>
      </c>
      <c r="F2" s="861"/>
      <c r="G2" s="861"/>
      <c r="H2" s="861"/>
      <c r="I2" s="861"/>
      <c r="J2" s="861"/>
      <c r="K2" s="861"/>
      <c r="L2" s="861"/>
      <c r="M2" s="861"/>
      <c r="P2" s="146"/>
      <c r="Q2" s="842" t="s">
        <v>993</v>
      </c>
    </row>
    <row r="3" spans="1:17" ht="18" customHeight="1">
      <c r="A3" s="19"/>
      <c r="B3" s="19"/>
      <c r="C3" s="19"/>
      <c r="D3" s="19"/>
      <c r="E3" s="19"/>
      <c r="F3" s="19"/>
      <c r="G3" s="19"/>
      <c r="H3" s="19"/>
      <c r="I3" s="19"/>
      <c r="J3" s="19"/>
      <c r="K3" s="19"/>
      <c r="L3" s="19"/>
      <c r="M3" s="19"/>
      <c r="P3" s="147"/>
      <c r="Q3" s="842"/>
    </row>
    <row r="4" spans="1:17" ht="14.25">
      <c r="A4" s="856" t="s">
        <v>716</v>
      </c>
      <c r="B4" s="857"/>
      <c r="C4" s="857"/>
      <c r="D4" s="857"/>
      <c r="E4" s="857"/>
      <c r="F4" s="857"/>
      <c r="G4" s="857"/>
      <c r="H4" s="857"/>
      <c r="I4" s="857"/>
      <c r="J4" s="857"/>
      <c r="K4" s="857"/>
      <c r="L4" s="857"/>
      <c r="M4" s="857"/>
      <c r="P4" s="147"/>
      <c r="Q4" s="842"/>
    </row>
    <row r="5" spans="1:19" ht="12.75" customHeight="1">
      <c r="A5" s="19"/>
      <c r="B5" s="858" t="str">
        <f>Баланс!D21</f>
        <v>ЗАО "Торгово-коммерческий дом ЮНИСПЕКТР"</v>
      </c>
      <c r="C5" s="858"/>
      <c r="D5" s="858"/>
      <c r="E5" s="858"/>
      <c r="F5" s="858"/>
      <c r="G5" s="858"/>
      <c r="H5" s="858"/>
      <c r="I5" s="858"/>
      <c r="J5" s="858"/>
      <c r="K5" s="858"/>
      <c r="L5" s="19"/>
      <c r="M5" s="19"/>
      <c r="P5" s="147"/>
      <c r="Q5" s="842"/>
      <c r="R5" s="21"/>
      <c r="S5" s="21"/>
    </row>
    <row r="6" spans="1:30" ht="12.75" customHeight="1">
      <c r="A6" s="19"/>
      <c r="B6" s="859" t="s">
        <v>687</v>
      </c>
      <c r="C6" s="860"/>
      <c r="D6" s="860"/>
      <c r="E6" s="860"/>
      <c r="F6" s="860"/>
      <c r="G6" s="860"/>
      <c r="H6" s="860"/>
      <c r="I6" s="860"/>
      <c r="J6" s="860"/>
      <c r="K6" s="860"/>
      <c r="L6" s="19"/>
      <c r="M6" s="19"/>
      <c r="P6" s="147"/>
      <c r="Q6" s="842"/>
      <c r="R6" s="21"/>
      <c r="S6" s="21"/>
      <c r="T6" s="22"/>
      <c r="U6" s="22"/>
      <c r="V6" s="22"/>
      <c r="W6" s="22"/>
      <c r="X6" s="22"/>
      <c r="Y6" s="22"/>
      <c r="Z6" s="22"/>
      <c r="AA6" s="22"/>
      <c r="AB6" s="22"/>
      <c r="AC6" s="22"/>
      <c r="AD6" s="22"/>
    </row>
    <row r="7" spans="1:30" ht="3" customHeight="1">
      <c r="A7" s="19"/>
      <c r="B7" s="19"/>
      <c r="C7" s="19"/>
      <c r="D7" s="19"/>
      <c r="E7" s="19"/>
      <c r="F7" s="19"/>
      <c r="G7" s="19"/>
      <c r="H7" s="19"/>
      <c r="I7" s="19"/>
      <c r="J7" s="19"/>
      <c r="K7" s="19"/>
      <c r="L7" s="19"/>
      <c r="M7" s="19"/>
      <c r="P7" s="147"/>
      <c r="Q7" s="842"/>
      <c r="R7" s="21"/>
      <c r="S7" s="21"/>
      <c r="T7" s="22"/>
      <c r="U7" s="22"/>
      <c r="V7" s="22"/>
      <c r="W7" s="22"/>
      <c r="X7" s="22"/>
      <c r="Y7" s="22"/>
      <c r="Z7" s="22"/>
      <c r="AA7" s="22"/>
      <c r="AB7" s="22"/>
      <c r="AC7" s="22"/>
      <c r="AD7" s="22"/>
    </row>
    <row r="8" spans="1:30" ht="14.25">
      <c r="A8" s="19"/>
      <c r="B8" s="19"/>
      <c r="C8" s="89" t="s">
        <v>77</v>
      </c>
      <c r="D8" s="848">
        <f>Баланс!C19</f>
        <v>44196</v>
      </c>
      <c r="E8" s="848"/>
      <c r="F8" s="848"/>
      <c r="G8" s="87"/>
      <c r="H8" s="87"/>
      <c r="I8" s="88"/>
      <c r="J8" s="87"/>
      <c r="K8" s="19"/>
      <c r="L8" s="19"/>
      <c r="M8" s="19"/>
      <c r="P8" s="147"/>
      <c r="Q8" s="842"/>
      <c r="R8" s="21"/>
      <c r="S8" s="21"/>
      <c r="T8" s="22"/>
      <c r="U8" s="22"/>
      <c r="V8" s="22"/>
      <c r="W8" s="22"/>
      <c r="X8" s="22"/>
      <c r="Y8" s="22"/>
      <c r="Z8" s="22"/>
      <c r="AA8" s="22"/>
      <c r="AB8" s="22"/>
      <c r="AC8" s="22"/>
      <c r="AD8" s="22"/>
    </row>
    <row r="9" spans="1:30" ht="12" customHeight="1">
      <c r="A9" s="19"/>
      <c r="B9" s="19"/>
      <c r="C9" s="19"/>
      <c r="D9" s="19"/>
      <c r="E9" s="19"/>
      <c r="F9" s="19"/>
      <c r="G9" s="19"/>
      <c r="H9" s="19"/>
      <c r="I9" s="19"/>
      <c r="J9" s="19"/>
      <c r="K9" s="19"/>
      <c r="L9" s="19"/>
      <c r="M9" s="19"/>
      <c r="P9" s="147"/>
      <c r="Q9" s="842"/>
      <c r="R9" s="21"/>
      <c r="S9" s="21"/>
      <c r="T9" s="22"/>
      <c r="U9" s="22"/>
      <c r="V9" s="23"/>
      <c r="W9" s="23"/>
      <c r="X9" s="23"/>
      <c r="Y9" s="23"/>
      <c r="Z9" s="23"/>
      <c r="AA9" s="23"/>
      <c r="AB9" s="23"/>
      <c r="AC9" s="22"/>
      <c r="AD9" s="22"/>
    </row>
    <row r="10" spans="1:30" ht="45.75" customHeight="1">
      <c r="A10" s="24" t="s">
        <v>1050</v>
      </c>
      <c r="B10" s="847" t="s">
        <v>1051</v>
      </c>
      <c r="C10" s="847"/>
      <c r="D10" s="847"/>
      <c r="E10" s="847" t="s">
        <v>1052</v>
      </c>
      <c r="F10" s="847"/>
      <c r="G10" s="847"/>
      <c r="H10" s="846" t="s">
        <v>433</v>
      </c>
      <c r="I10" s="847"/>
      <c r="J10" s="847"/>
      <c r="K10" s="846" t="s">
        <v>688</v>
      </c>
      <c r="L10" s="847"/>
      <c r="M10" s="847"/>
      <c r="R10" s="21"/>
      <c r="S10" s="21"/>
      <c r="T10" s="22"/>
      <c r="U10" s="22"/>
      <c r="V10" s="22"/>
      <c r="W10" s="25" t="s">
        <v>1052</v>
      </c>
      <c r="X10" s="25" t="s">
        <v>1053</v>
      </c>
      <c r="Y10" s="22"/>
      <c r="Z10" s="22"/>
      <c r="AA10" s="22"/>
      <c r="AB10" s="22"/>
      <c r="AC10" s="22"/>
      <c r="AD10" s="22"/>
    </row>
    <row r="11" spans="1:30" ht="12.75">
      <c r="A11" s="26">
        <v>1</v>
      </c>
      <c r="B11" s="847">
        <v>2</v>
      </c>
      <c r="C11" s="847"/>
      <c r="D11" s="847"/>
      <c r="E11" s="847">
        <v>3</v>
      </c>
      <c r="F11" s="847"/>
      <c r="G11" s="847"/>
      <c r="H11" s="847">
        <v>4</v>
      </c>
      <c r="I11" s="847"/>
      <c r="J11" s="847"/>
      <c r="K11" s="847">
        <v>5</v>
      </c>
      <c r="L11" s="847"/>
      <c r="M11" s="847"/>
      <c r="P11" s="149" t="s">
        <v>714</v>
      </c>
      <c r="Q11" s="145" t="s">
        <v>318</v>
      </c>
      <c r="R11" s="141" t="s">
        <v>715</v>
      </c>
      <c r="S11" s="21"/>
      <c r="T11" s="22"/>
      <c r="U11" s="22"/>
      <c r="V11" s="22"/>
      <c r="W11" s="22"/>
      <c r="X11" s="22"/>
      <c r="Y11" s="22"/>
      <c r="Z11" s="22"/>
      <c r="AA11" s="22"/>
      <c r="AB11" s="22"/>
      <c r="AC11" s="22"/>
      <c r="AD11" s="22"/>
    </row>
    <row r="12" spans="1:30" ht="49.5" customHeight="1">
      <c r="A12" s="27">
        <v>1</v>
      </c>
      <c r="B12" s="862" t="s">
        <v>1130</v>
      </c>
      <c r="C12" s="863"/>
      <c r="D12" s="864"/>
      <c r="E12" s="843">
        <f>IF(Баланс!G104=0,0,Баланс!G65/Баланс!G104)</f>
        <v>10.012048192771084</v>
      </c>
      <c r="F12" s="844"/>
      <c r="G12" s="845"/>
      <c r="H12" s="843">
        <f>IF(Баланс!F104=0,0,Баланс!F65/Баланс!F104)</f>
        <v>33.55555555555556</v>
      </c>
      <c r="I12" s="844"/>
      <c r="J12" s="845"/>
      <c r="K12" s="872" t="str">
        <f>"K1&gt;="&amp;R12</f>
        <v>K1&gt;=1,1</v>
      </c>
      <c r="L12" s="872"/>
      <c r="M12" s="872"/>
      <c r="O12" s="29"/>
      <c r="P12" s="157">
        <v>351</v>
      </c>
      <c r="Q12" s="30" t="str">
        <f>VLOOKUP($P12,$P$112:$Q$372,2,0)</f>
        <v>Производство, передача и распределение электроэнергии </v>
      </c>
      <c r="R12" s="142">
        <f>VLOOKUP($P$12,$P$112:$T$372,3,0)</f>
        <v>1.1</v>
      </c>
      <c r="T12" s="22"/>
      <c r="U12" s="22"/>
      <c r="V12" s="22" t="s">
        <v>1054</v>
      </c>
      <c r="W12" s="31">
        <f>E12</f>
        <v>10.012048192771084</v>
      </c>
      <c r="X12" s="31">
        <f>H12</f>
        <v>33.55555555555556</v>
      </c>
      <c r="Y12" s="32">
        <f>$R$12</f>
        <v>1.1</v>
      </c>
      <c r="Z12" s="33">
        <f>$Y$12</f>
        <v>1.1</v>
      </c>
      <c r="AA12" s="22"/>
      <c r="AB12" s="22"/>
      <c r="AC12" s="22"/>
      <c r="AD12" s="22"/>
    </row>
    <row r="13" spans="1:30" ht="78" customHeight="1">
      <c r="A13" s="27">
        <v>2</v>
      </c>
      <c r="B13" s="849" t="s">
        <v>1131</v>
      </c>
      <c r="C13" s="850"/>
      <c r="D13" s="850"/>
      <c r="E13" s="843">
        <f>IF(Баланс!G65=0,0,(Баланс!G78+Баланс!G86-Баланс!G48)/Баланс!G65)</f>
        <v>0.9001203369434416</v>
      </c>
      <c r="F13" s="844"/>
      <c r="G13" s="845"/>
      <c r="H13" s="843">
        <f>IF(Баланс!F65=0,0,(Баланс!F78+Баланс!F86-Баланс!F48)/Баланс!F65)</f>
        <v>0.9701986754966887</v>
      </c>
      <c r="I13" s="844"/>
      <c r="J13" s="845"/>
      <c r="K13" s="872" t="str">
        <f>"K2&gt;="&amp;R13</f>
        <v>K2&gt;=0,25</v>
      </c>
      <c r="L13" s="872"/>
      <c r="M13" s="872"/>
      <c r="O13" s="143"/>
      <c r="P13" s="395">
        <f>$P$12</f>
        <v>351</v>
      </c>
      <c r="Q13" s="144" t="str">
        <f>Q12</f>
        <v>Производство, передача и распределение электроэнергии </v>
      </c>
      <c r="R13" s="142">
        <f>VLOOKUP($P$13,$P$112:$T$372,4,0)</f>
        <v>0.25</v>
      </c>
      <c r="S13" s="21"/>
      <c r="T13" s="22"/>
      <c r="U13" s="22"/>
      <c r="V13" s="22" t="s">
        <v>1055</v>
      </c>
      <c r="W13" s="31">
        <f>E13</f>
        <v>0.9001203369434416</v>
      </c>
      <c r="X13" s="31">
        <f>H13</f>
        <v>0.9701986754966887</v>
      </c>
      <c r="Y13" s="32">
        <f>$R$13</f>
        <v>0.25</v>
      </c>
      <c r="Z13" s="33">
        <f>$Y$13</f>
        <v>0.25</v>
      </c>
      <c r="AA13" s="22"/>
      <c r="AB13" s="22"/>
      <c r="AC13" s="22"/>
      <c r="AD13" s="22"/>
    </row>
    <row r="14" spans="1:30" ht="71.25" customHeight="1">
      <c r="A14" s="27">
        <v>3</v>
      </c>
      <c r="B14" s="849" t="s">
        <v>793</v>
      </c>
      <c r="C14" s="850"/>
      <c r="D14" s="850"/>
      <c r="E14" s="843">
        <f>IF(Баланс!G66=0,0,(Баланс!G104+Баланс!G86)/Баланс!G66)</f>
        <v>0.029526858769121308</v>
      </c>
      <c r="F14" s="844"/>
      <c r="G14" s="845"/>
      <c r="H14" s="843">
        <f>IF(Баланс!F66=0,0,(Баланс!F104+Баланс!F86)/Баланс!F66)</f>
        <v>0.008214676889375685</v>
      </c>
      <c r="I14" s="844"/>
      <c r="J14" s="845"/>
      <c r="K14" s="869" t="s">
        <v>1128</v>
      </c>
      <c r="L14" s="870"/>
      <c r="M14" s="871"/>
      <c r="P14" s="147"/>
      <c r="Q14" s="21"/>
      <c r="R14" s="21"/>
      <c r="S14" s="21"/>
      <c r="T14" s="22"/>
      <c r="U14" s="22"/>
      <c r="V14" s="22" t="s">
        <v>1129</v>
      </c>
      <c r="W14" s="31">
        <f>E14</f>
        <v>0.029526858769121308</v>
      </c>
      <c r="X14" s="31">
        <f>H14</f>
        <v>0.008214676889375685</v>
      </c>
      <c r="Y14" s="32">
        <v>0.85</v>
      </c>
      <c r="Z14" s="33">
        <v>0.85</v>
      </c>
      <c r="AA14" s="22"/>
      <c r="AB14" s="22"/>
      <c r="AC14" s="22"/>
      <c r="AD14" s="22"/>
    </row>
    <row r="15" spans="1:29" ht="62.25" customHeight="1">
      <c r="A15" s="28">
        <v>4</v>
      </c>
      <c r="B15" s="862" t="s">
        <v>718</v>
      </c>
      <c r="C15" s="866"/>
      <c r="D15" s="867"/>
      <c r="E15" s="843">
        <f>IF(Баланс!G104=0,0,(Баланс!G62+Баланс!G63)/Баланс!G104)</f>
        <v>8.126506024096386</v>
      </c>
      <c r="F15" s="844"/>
      <c r="G15" s="845"/>
      <c r="H15" s="843">
        <f>IF(Баланс!F104=0,0,(Баланс!F62+Баланс!F63)/Баланс!F104)</f>
        <v>26.355555555555554</v>
      </c>
      <c r="I15" s="844"/>
      <c r="J15" s="845"/>
      <c r="K15" s="868" t="s">
        <v>719</v>
      </c>
      <c r="L15" s="853"/>
      <c r="M15" s="854"/>
      <c r="S15" s="22"/>
      <c r="T15" s="22"/>
      <c r="U15" s="22"/>
      <c r="V15" s="22"/>
      <c r="W15" s="22"/>
      <c r="X15" s="32"/>
      <c r="Y15" s="33"/>
      <c r="Z15" s="22"/>
      <c r="AA15" s="22"/>
      <c r="AB15" s="22"/>
      <c r="AC15" s="22"/>
    </row>
    <row r="16" spans="1:26" ht="56.25" customHeight="1">
      <c r="A16" s="28">
        <v>5</v>
      </c>
      <c r="B16" s="849" t="s">
        <v>720</v>
      </c>
      <c r="C16" s="850"/>
      <c r="D16" s="850"/>
      <c r="E16" s="865">
        <v>0</v>
      </c>
      <c r="F16" s="865"/>
      <c r="G16" s="865"/>
      <c r="H16" s="851">
        <f>IF(Баланс!F66+Баланс!G66=0,0,'Прил.2'!G19*2/(Баланс!F66+Баланс!G66))</f>
        <v>0.18360360360360362</v>
      </c>
      <c r="I16" s="851"/>
      <c r="J16" s="851"/>
      <c r="K16" s="868" t="str">
        <f>IF(AND(E16=0,H16=0),"нет данных",IF(E16&gt;H16,"оборачиваемость капитала снизилась","оборачиваемость капитала повысилась"))</f>
        <v>оборачиваемость капитала повысилась</v>
      </c>
      <c r="L16" s="853"/>
      <c r="M16" s="854"/>
      <c r="N16" s="34"/>
      <c r="T16" s="34"/>
      <c r="U16" s="34"/>
      <c r="V16" s="34"/>
      <c r="W16" s="34"/>
      <c r="X16" s="35"/>
      <c r="Y16" s="36"/>
      <c r="Z16" s="34"/>
    </row>
    <row r="17" spans="1:26" ht="56.25" customHeight="1">
      <c r="A17" s="28">
        <v>6</v>
      </c>
      <c r="B17" s="850" t="s">
        <v>320</v>
      </c>
      <c r="C17" s="850"/>
      <c r="D17" s="850"/>
      <c r="E17" s="865">
        <v>0</v>
      </c>
      <c r="F17" s="865"/>
      <c r="G17" s="865"/>
      <c r="H17" s="851">
        <f>IF(Баланс!$F$65+Баланс!$G$65=0,0,'Прил.2'!G19*2/(Баланс!$F$65+Баланс!$G$65))</f>
        <v>0.6424968474148802</v>
      </c>
      <c r="I17" s="851"/>
      <c r="J17" s="851"/>
      <c r="K17" s="868"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853"/>
      <c r="M17" s="854"/>
      <c r="T17" s="34"/>
      <c r="U17" s="34"/>
      <c r="V17" s="34"/>
      <c r="W17" s="34"/>
      <c r="X17" s="35"/>
      <c r="Y17" s="36"/>
      <c r="Z17" s="34"/>
    </row>
    <row r="18" spans="1:19" ht="54" customHeight="1">
      <c r="A18" s="28">
        <v>7</v>
      </c>
      <c r="B18" s="849" t="s">
        <v>453</v>
      </c>
      <c r="C18" s="850"/>
      <c r="D18" s="850"/>
      <c r="E18" s="851">
        <f>IF(Баланс!G105=0,0,Баланс!G78/Баланс!G105)</f>
        <v>0.9704731412308787</v>
      </c>
      <c r="F18" s="851"/>
      <c r="G18" s="851"/>
      <c r="H18" s="851">
        <f>IF(Баланс!F105=0,0,Баланс!F78/Баланс!F105)</f>
        <v>0.9917853231106243</v>
      </c>
      <c r="I18" s="851"/>
      <c r="J18" s="851"/>
      <c r="K18" s="852" t="s">
        <v>454</v>
      </c>
      <c r="L18" s="853"/>
      <c r="M18" s="854"/>
      <c r="N18" s="34"/>
      <c r="O18" s="37"/>
      <c r="P18" s="150"/>
      <c r="Q18" s="38"/>
      <c r="R18" s="29"/>
      <c r="S18" s="29"/>
    </row>
    <row r="19" spans="1:19" ht="48" customHeight="1">
      <c r="A19" s="28"/>
      <c r="B19" s="849" t="s">
        <v>689</v>
      </c>
      <c r="C19" s="850"/>
      <c r="D19" s="850"/>
      <c r="E19" s="851">
        <f>IF(Баланс!G78=0,0,(Баланс!G86+Баланс!G104)/Баланс!G78)</f>
        <v>0.030425219941348974</v>
      </c>
      <c r="F19" s="851"/>
      <c r="G19" s="851"/>
      <c r="H19" s="851">
        <f>IF(Баланс!F78=0,0,(Баланс!F86+Баланс!F104)/Баланс!F78)</f>
        <v>0.008282716731087797</v>
      </c>
      <c r="I19" s="851"/>
      <c r="J19" s="851"/>
      <c r="K19" s="852" t="s">
        <v>455</v>
      </c>
      <c r="L19" s="853"/>
      <c r="M19" s="854"/>
      <c r="N19" s="34"/>
      <c r="O19" s="37"/>
      <c r="P19" s="151"/>
      <c r="Q19" s="39"/>
      <c r="R19" s="29"/>
      <c r="S19" s="29"/>
    </row>
    <row r="20" spans="1:19" ht="12.75">
      <c r="A20" s="19"/>
      <c r="B20" s="19"/>
      <c r="C20" s="19"/>
      <c r="D20" s="19"/>
      <c r="E20" s="19"/>
      <c r="F20" s="19"/>
      <c r="G20" s="19"/>
      <c r="H20" s="19"/>
      <c r="I20" s="19"/>
      <c r="J20" s="19"/>
      <c r="K20" s="19"/>
      <c r="L20" s="19"/>
      <c r="M20" s="19"/>
      <c r="N20" s="34"/>
      <c r="O20" s="37"/>
      <c r="P20" s="150"/>
      <c r="Q20" s="38"/>
      <c r="R20" s="29"/>
      <c r="S20" s="29"/>
    </row>
    <row r="21" spans="1:19" ht="12.75">
      <c r="A21" s="19"/>
      <c r="B21" s="19"/>
      <c r="C21" s="19"/>
      <c r="D21" s="17"/>
      <c r="E21" s="19"/>
      <c r="F21" s="19"/>
      <c r="G21" s="19"/>
      <c r="H21" s="19"/>
      <c r="I21" s="17"/>
      <c r="J21" s="19"/>
      <c r="K21" s="19"/>
      <c r="L21" s="19"/>
      <c r="M21" s="19"/>
      <c r="N21" s="34"/>
      <c r="O21" s="37"/>
      <c r="P21" s="150"/>
      <c r="Q21" s="38"/>
      <c r="R21" s="29"/>
      <c r="S21" s="29"/>
    </row>
    <row r="22" spans="1:19" ht="12.75">
      <c r="A22" s="19"/>
      <c r="B22" s="19"/>
      <c r="C22" s="19"/>
      <c r="D22" s="19"/>
      <c r="E22" s="19"/>
      <c r="F22" s="19"/>
      <c r="G22" s="19"/>
      <c r="H22" s="19"/>
      <c r="I22" s="17"/>
      <c r="J22" s="19"/>
      <c r="K22" s="19"/>
      <c r="L22" s="19"/>
      <c r="M22" s="19"/>
      <c r="N22" s="34"/>
      <c r="O22" s="40"/>
      <c r="P22" s="151"/>
      <c r="Q22" s="39"/>
      <c r="R22" s="29"/>
      <c r="S22" s="29"/>
    </row>
    <row r="23" spans="1:19" ht="12.75">
      <c r="A23" s="19"/>
      <c r="B23" s="19"/>
      <c r="C23" s="19"/>
      <c r="D23" s="19"/>
      <c r="E23" s="19"/>
      <c r="F23" s="19"/>
      <c r="G23" s="19"/>
      <c r="H23" s="19"/>
      <c r="I23" s="19"/>
      <c r="J23" s="19"/>
      <c r="K23" s="19"/>
      <c r="L23" s="19"/>
      <c r="M23" s="19"/>
      <c r="N23" s="34"/>
      <c r="O23" s="40"/>
      <c r="P23" s="150"/>
      <c r="Q23" s="38"/>
      <c r="R23" s="29"/>
      <c r="S23" s="29"/>
    </row>
    <row r="24" spans="1:19" ht="12.75">
      <c r="A24" s="19"/>
      <c r="B24" s="19"/>
      <c r="C24" s="19"/>
      <c r="D24" s="19"/>
      <c r="E24" s="19"/>
      <c r="F24" s="19"/>
      <c r="G24" s="19"/>
      <c r="H24" s="19"/>
      <c r="I24" s="19"/>
      <c r="J24" s="19"/>
      <c r="K24" s="19"/>
      <c r="L24" s="19"/>
      <c r="M24" s="19"/>
      <c r="N24" s="34"/>
      <c r="O24" s="40"/>
      <c r="P24" s="150"/>
      <c r="Q24" s="38"/>
      <c r="R24" s="29"/>
      <c r="S24" s="29"/>
    </row>
    <row r="25" spans="1:19" ht="12.75">
      <c r="A25" s="19"/>
      <c r="B25" s="19"/>
      <c r="C25" s="19"/>
      <c r="D25" s="19"/>
      <c r="E25" s="19"/>
      <c r="F25" s="19"/>
      <c r="G25" s="19"/>
      <c r="H25" s="19"/>
      <c r="I25" s="19"/>
      <c r="J25" s="19"/>
      <c r="K25" s="19"/>
      <c r="L25" s="19"/>
      <c r="M25" s="19"/>
      <c r="N25" s="34"/>
      <c r="O25" s="40"/>
      <c r="P25" s="150"/>
      <c r="Q25" s="38"/>
      <c r="R25" s="29"/>
      <c r="S25" s="29"/>
    </row>
    <row r="26" spans="1:19" ht="12.75">
      <c r="A26" s="19"/>
      <c r="B26" s="19"/>
      <c r="C26" s="19"/>
      <c r="D26" s="19"/>
      <c r="E26" s="19"/>
      <c r="F26" s="19"/>
      <c r="G26" s="19"/>
      <c r="H26" s="19"/>
      <c r="I26" s="19"/>
      <c r="J26" s="19"/>
      <c r="K26" s="19"/>
      <c r="L26" s="19"/>
      <c r="M26" s="19"/>
      <c r="N26" s="34"/>
      <c r="O26" s="40"/>
      <c r="P26" s="152"/>
      <c r="Q26" s="41"/>
      <c r="R26" s="29"/>
      <c r="S26" s="29"/>
    </row>
    <row r="27" spans="1:19" ht="12.75">
      <c r="A27" s="19"/>
      <c r="B27" s="19"/>
      <c r="C27" s="19"/>
      <c r="D27" s="19"/>
      <c r="E27" s="19"/>
      <c r="F27" s="19"/>
      <c r="G27" s="19"/>
      <c r="H27" s="19"/>
      <c r="I27" s="19"/>
      <c r="J27" s="19"/>
      <c r="K27" s="19"/>
      <c r="L27" s="19"/>
      <c r="M27" s="19"/>
      <c r="N27" s="34"/>
      <c r="O27" s="37"/>
      <c r="P27" s="153"/>
      <c r="Q27" s="42"/>
      <c r="R27" s="29"/>
      <c r="S27" s="29"/>
    </row>
    <row r="28" spans="1:19" ht="12.75">
      <c r="A28" s="19"/>
      <c r="B28" s="19"/>
      <c r="C28" s="19"/>
      <c r="D28" s="19"/>
      <c r="E28" s="19"/>
      <c r="F28" s="19"/>
      <c r="G28" s="19"/>
      <c r="H28" s="19"/>
      <c r="I28" s="19"/>
      <c r="J28" s="19"/>
      <c r="K28" s="19"/>
      <c r="L28" s="19"/>
      <c r="M28" s="19"/>
      <c r="N28" s="34"/>
      <c r="O28" s="37"/>
      <c r="P28" s="154"/>
      <c r="Q28" s="40"/>
      <c r="R28" s="29"/>
      <c r="S28" s="29"/>
    </row>
    <row r="29" spans="1:19" ht="12.75">
      <c r="A29" s="19"/>
      <c r="B29" s="19"/>
      <c r="C29" s="19"/>
      <c r="D29" s="19"/>
      <c r="E29" s="19"/>
      <c r="F29" s="19"/>
      <c r="G29" s="19"/>
      <c r="H29" s="19"/>
      <c r="I29" s="19"/>
      <c r="J29" s="19"/>
      <c r="K29" s="19"/>
      <c r="L29" s="19"/>
      <c r="M29" s="19"/>
      <c r="N29" s="34"/>
      <c r="O29" s="37"/>
      <c r="P29" s="154"/>
      <c r="Q29" s="40"/>
      <c r="R29" s="29"/>
      <c r="S29" s="29"/>
    </row>
    <row r="30" spans="1:19" ht="12.75">
      <c r="A30" s="19"/>
      <c r="B30" s="19"/>
      <c r="C30" s="19"/>
      <c r="D30" s="19"/>
      <c r="E30" s="19"/>
      <c r="F30" s="19"/>
      <c r="G30" s="19"/>
      <c r="H30" s="19"/>
      <c r="I30" s="19"/>
      <c r="J30" s="19"/>
      <c r="K30" s="19"/>
      <c r="L30" s="19"/>
      <c r="M30" s="19"/>
      <c r="N30" s="34"/>
      <c r="O30" s="40"/>
      <c r="P30" s="153"/>
      <c r="Q30" s="42"/>
      <c r="R30" s="29"/>
      <c r="S30" s="29"/>
    </row>
    <row r="31" spans="1:19" ht="12.75">
      <c r="A31" s="19"/>
      <c r="B31" s="19"/>
      <c r="C31" s="19"/>
      <c r="D31" s="19"/>
      <c r="E31" s="19"/>
      <c r="F31" s="19"/>
      <c r="G31" s="19"/>
      <c r="H31" s="19"/>
      <c r="I31" s="19"/>
      <c r="J31" s="19"/>
      <c r="K31" s="19"/>
      <c r="L31" s="19"/>
      <c r="M31" s="19"/>
      <c r="N31" s="34"/>
      <c r="O31" s="40"/>
      <c r="P31" s="150"/>
      <c r="Q31" s="38"/>
      <c r="R31" s="29"/>
      <c r="S31" s="29"/>
    </row>
    <row r="32" spans="1:19" ht="12.75">
      <c r="A32" s="19"/>
      <c r="B32" s="19"/>
      <c r="C32" s="19"/>
      <c r="D32" s="19"/>
      <c r="E32" s="19"/>
      <c r="F32" s="19"/>
      <c r="G32" s="19"/>
      <c r="H32" s="19"/>
      <c r="I32" s="19"/>
      <c r="J32" s="19"/>
      <c r="K32" s="19"/>
      <c r="L32" s="19"/>
      <c r="M32" s="19"/>
      <c r="N32" s="34"/>
      <c r="O32" s="40"/>
      <c r="P32" s="150"/>
      <c r="Q32" s="38"/>
      <c r="R32" s="29"/>
      <c r="S32" s="29"/>
    </row>
    <row r="33" spans="1:19" ht="12.75">
      <c r="A33" s="19"/>
      <c r="B33" s="19"/>
      <c r="C33" s="19"/>
      <c r="D33" s="19"/>
      <c r="E33" s="19"/>
      <c r="F33" s="19"/>
      <c r="G33" s="19"/>
      <c r="H33" s="19"/>
      <c r="I33" s="19"/>
      <c r="J33" s="19"/>
      <c r="K33" s="19"/>
      <c r="L33" s="19"/>
      <c r="M33" s="19"/>
      <c r="N33" s="34"/>
      <c r="O33" s="37"/>
      <c r="P33" s="154"/>
      <c r="Q33" s="40"/>
      <c r="R33" s="29"/>
      <c r="S33" s="29"/>
    </row>
    <row r="34" spans="1:19" ht="12.75">
      <c r="A34" s="19"/>
      <c r="B34" s="19"/>
      <c r="C34" s="19"/>
      <c r="D34" s="19"/>
      <c r="E34" s="19"/>
      <c r="F34" s="19"/>
      <c r="G34" s="19"/>
      <c r="H34" s="19"/>
      <c r="I34" s="19"/>
      <c r="J34" s="19"/>
      <c r="K34" s="19"/>
      <c r="L34" s="19"/>
      <c r="M34" s="19"/>
      <c r="N34" s="34"/>
      <c r="O34" s="37"/>
      <c r="P34" s="154"/>
      <c r="Q34" s="40"/>
      <c r="R34" s="29"/>
      <c r="S34" s="29"/>
    </row>
    <row r="35" spans="1:19" ht="12.75">
      <c r="A35" s="19"/>
      <c r="B35" s="19"/>
      <c r="C35" s="19"/>
      <c r="D35" s="19"/>
      <c r="E35" s="19"/>
      <c r="F35" s="19"/>
      <c r="G35" s="19"/>
      <c r="H35" s="19"/>
      <c r="I35" s="19"/>
      <c r="J35" s="19"/>
      <c r="K35" s="19"/>
      <c r="L35" s="19"/>
      <c r="M35" s="19"/>
      <c r="N35" s="34"/>
      <c r="O35" s="37"/>
      <c r="P35" s="154"/>
      <c r="Q35" s="40"/>
      <c r="R35" s="29"/>
      <c r="S35" s="29"/>
    </row>
    <row r="36" spans="1:19" ht="12.75">
      <c r="A36" s="19"/>
      <c r="B36" s="19"/>
      <c r="C36" s="19"/>
      <c r="D36" s="19"/>
      <c r="E36" s="19"/>
      <c r="F36" s="19"/>
      <c r="G36" s="19"/>
      <c r="H36" s="19"/>
      <c r="I36" s="19"/>
      <c r="J36" s="19"/>
      <c r="K36" s="19"/>
      <c r="L36" s="19"/>
      <c r="M36" s="19"/>
      <c r="N36" s="34"/>
      <c r="O36" s="37"/>
      <c r="P36" s="154"/>
      <c r="Q36" s="40"/>
      <c r="R36" s="29"/>
      <c r="S36" s="29"/>
    </row>
    <row r="37" spans="1:19" ht="12.75">
      <c r="A37" s="19"/>
      <c r="B37" s="19"/>
      <c r="C37" s="19"/>
      <c r="D37" s="19"/>
      <c r="E37" s="19"/>
      <c r="F37" s="19"/>
      <c r="G37" s="19"/>
      <c r="H37" s="19"/>
      <c r="I37" s="19"/>
      <c r="J37" s="19"/>
      <c r="K37" s="19"/>
      <c r="L37" s="19"/>
      <c r="M37" s="19"/>
      <c r="N37" s="34"/>
      <c r="O37" s="40"/>
      <c r="P37" s="153"/>
      <c r="Q37" s="42"/>
      <c r="R37" s="29"/>
      <c r="S37" s="29"/>
    </row>
    <row r="38" spans="1:19" ht="12.75">
      <c r="A38" s="19"/>
      <c r="B38" s="19"/>
      <c r="C38" s="19"/>
      <c r="D38" s="19"/>
      <c r="E38" s="19"/>
      <c r="F38" s="19"/>
      <c r="G38" s="19"/>
      <c r="H38" s="19"/>
      <c r="I38" s="19"/>
      <c r="J38" s="19"/>
      <c r="K38" s="19"/>
      <c r="L38" s="19"/>
      <c r="M38" s="19"/>
      <c r="N38" s="34"/>
      <c r="O38" s="40"/>
      <c r="P38" s="152"/>
      <c r="Q38" s="41"/>
      <c r="R38" s="29"/>
      <c r="S38" s="29"/>
    </row>
    <row r="39" spans="1:19" ht="12.75">
      <c r="A39" s="19"/>
      <c r="B39" s="19"/>
      <c r="C39" s="19"/>
      <c r="D39" s="19"/>
      <c r="E39" s="19"/>
      <c r="F39" s="19"/>
      <c r="G39" s="19"/>
      <c r="H39" s="19"/>
      <c r="I39" s="19"/>
      <c r="J39" s="19"/>
      <c r="K39" s="19"/>
      <c r="L39" s="19"/>
      <c r="M39" s="19"/>
      <c r="N39" s="34"/>
      <c r="O39" s="40"/>
      <c r="P39" s="155"/>
      <c r="Q39" s="43"/>
      <c r="R39" s="29"/>
      <c r="S39" s="29"/>
    </row>
    <row r="40" spans="1:19" ht="12.75">
      <c r="A40" s="19"/>
      <c r="B40" s="19"/>
      <c r="C40" s="19"/>
      <c r="D40" s="19"/>
      <c r="E40" s="19"/>
      <c r="F40" s="19"/>
      <c r="G40" s="19"/>
      <c r="H40" s="19"/>
      <c r="I40" s="19"/>
      <c r="J40" s="19"/>
      <c r="K40" s="19"/>
      <c r="L40" s="19"/>
      <c r="M40" s="19"/>
      <c r="N40" s="34"/>
      <c r="O40" s="37"/>
      <c r="P40" s="154"/>
      <c r="Q40" s="40"/>
      <c r="R40" s="29"/>
      <c r="S40" s="29"/>
    </row>
    <row r="41" spans="1:19" ht="12.75">
      <c r="A41" s="19"/>
      <c r="B41" s="19"/>
      <c r="C41" s="19"/>
      <c r="D41" s="19"/>
      <c r="E41" s="19"/>
      <c r="F41" s="19"/>
      <c r="G41" s="19"/>
      <c r="H41" s="19"/>
      <c r="I41" s="19"/>
      <c r="J41" s="19"/>
      <c r="K41" s="19"/>
      <c r="L41" s="19"/>
      <c r="M41" s="19"/>
      <c r="N41" s="34"/>
      <c r="O41" s="37"/>
      <c r="P41" s="153"/>
      <c r="Q41" s="42"/>
      <c r="R41" s="29"/>
      <c r="S41" s="29"/>
    </row>
    <row r="42" spans="1:19" ht="12.75">
      <c r="A42" s="19"/>
      <c r="B42" s="19"/>
      <c r="C42" s="19"/>
      <c r="D42" s="19"/>
      <c r="E42" s="19"/>
      <c r="F42" s="19"/>
      <c r="G42" s="19"/>
      <c r="H42" s="19"/>
      <c r="I42" s="19"/>
      <c r="J42" s="19"/>
      <c r="K42" s="19"/>
      <c r="L42" s="19"/>
      <c r="M42" s="19"/>
      <c r="N42" s="34"/>
      <c r="O42" s="34"/>
      <c r="P42" s="156"/>
      <c r="Q42" s="34"/>
      <c r="R42" s="34"/>
      <c r="S42" s="34"/>
    </row>
    <row r="43" spans="1:19" ht="12.75">
      <c r="A43" s="19"/>
      <c r="B43" s="19"/>
      <c r="C43" s="19"/>
      <c r="D43" s="19"/>
      <c r="E43" s="19"/>
      <c r="F43" s="19"/>
      <c r="G43" s="19"/>
      <c r="H43" s="19"/>
      <c r="I43" s="19"/>
      <c r="J43" s="19"/>
      <c r="K43" s="19"/>
      <c r="L43" s="19"/>
      <c r="M43" s="19"/>
      <c r="N43" s="34"/>
      <c r="O43" s="34"/>
      <c r="P43" s="156"/>
      <c r="Q43" s="34"/>
      <c r="R43" s="34"/>
      <c r="S43" s="34"/>
    </row>
    <row r="44" spans="1:19" ht="12.75">
      <c r="A44" s="19"/>
      <c r="B44" s="19"/>
      <c r="C44" s="19"/>
      <c r="D44" s="19"/>
      <c r="E44" s="19"/>
      <c r="F44" s="19"/>
      <c r="G44" s="19"/>
      <c r="H44" s="19"/>
      <c r="I44" s="19"/>
      <c r="J44" s="19"/>
      <c r="K44" s="19"/>
      <c r="L44" s="19"/>
      <c r="M44" s="19"/>
      <c r="N44" s="34"/>
      <c r="O44" s="34"/>
      <c r="P44" s="156"/>
      <c r="Q44" s="34"/>
      <c r="R44" s="34"/>
      <c r="S44" s="34"/>
    </row>
    <row r="45" spans="1:19" ht="12.75">
      <c r="A45" s="19"/>
      <c r="B45" s="19"/>
      <c r="C45" s="19"/>
      <c r="D45" s="19"/>
      <c r="E45" s="19"/>
      <c r="F45" s="19"/>
      <c r="G45" s="19"/>
      <c r="H45" s="19"/>
      <c r="I45" s="19"/>
      <c r="J45" s="19"/>
      <c r="K45" s="19"/>
      <c r="L45" s="19"/>
      <c r="M45" s="19"/>
      <c r="N45" s="34"/>
      <c r="O45" s="34"/>
      <c r="P45" s="156"/>
      <c r="Q45" s="34"/>
      <c r="R45" s="34"/>
      <c r="S45" s="34"/>
    </row>
    <row r="46" spans="1:19" ht="12.75">
      <c r="A46" s="19"/>
      <c r="B46" s="19"/>
      <c r="C46" s="19"/>
      <c r="D46" s="19"/>
      <c r="E46" s="19"/>
      <c r="F46" s="19"/>
      <c r="G46" s="19"/>
      <c r="H46" s="19"/>
      <c r="I46" s="19"/>
      <c r="J46" s="19"/>
      <c r="K46" s="19"/>
      <c r="L46" s="19"/>
      <c r="M46" s="19"/>
      <c r="N46" s="34"/>
      <c r="O46" s="34"/>
      <c r="P46" s="156"/>
      <c r="Q46" s="34"/>
      <c r="R46" s="34"/>
      <c r="S46" s="34"/>
    </row>
    <row r="47" spans="1:19" ht="12.75">
      <c r="A47" s="19"/>
      <c r="B47" s="19"/>
      <c r="C47" s="19"/>
      <c r="D47" s="19"/>
      <c r="E47" s="19"/>
      <c r="F47" s="19"/>
      <c r="G47" s="19"/>
      <c r="H47" s="19"/>
      <c r="I47" s="19"/>
      <c r="J47" s="19"/>
      <c r="K47" s="19"/>
      <c r="L47" s="19"/>
      <c r="M47" s="19"/>
      <c r="N47" s="34"/>
      <c r="O47" s="34"/>
      <c r="P47" s="156"/>
      <c r="Q47" s="34"/>
      <c r="R47" s="34"/>
      <c r="S47" s="34"/>
    </row>
    <row r="48" spans="1:19" ht="12.75">
      <c r="A48" s="19"/>
      <c r="B48" s="19"/>
      <c r="C48" s="19"/>
      <c r="D48" s="19"/>
      <c r="E48" s="19"/>
      <c r="F48" s="19"/>
      <c r="G48" s="19"/>
      <c r="H48" s="19"/>
      <c r="I48" s="19"/>
      <c r="J48" s="19"/>
      <c r="K48" s="19"/>
      <c r="L48" s="19"/>
      <c r="M48" s="19"/>
      <c r="N48" s="34"/>
      <c r="O48" s="34"/>
      <c r="P48" s="156"/>
      <c r="Q48" s="34"/>
      <c r="R48" s="34"/>
      <c r="S48" s="34"/>
    </row>
    <row r="49" spans="1:19" ht="12.75">
      <c r="A49" s="19"/>
      <c r="B49" s="19"/>
      <c r="C49" s="19"/>
      <c r="D49" s="19"/>
      <c r="E49" s="19"/>
      <c r="F49" s="19"/>
      <c r="G49" s="19"/>
      <c r="H49" s="19"/>
      <c r="I49" s="19"/>
      <c r="J49" s="19"/>
      <c r="K49" s="19"/>
      <c r="L49" s="19"/>
      <c r="M49" s="19"/>
      <c r="N49" s="34"/>
      <c r="O49" s="34"/>
      <c r="P49" s="156"/>
      <c r="Q49" s="34"/>
      <c r="R49" s="34"/>
      <c r="S49" s="34"/>
    </row>
    <row r="50" spans="1:19" ht="12.75">
      <c r="A50" s="19"/>
      <c r="B50" s="19"/>
      <c r="C50" s="19"/>
      <c r="D50" s="19"/>
      <c r="E50" s="19"/>
      <c r="F50" s="19"/>
      <c r="G50" s="19"/>
      <c r="H50" s="19"/>
      <c r="I50" s="19"/>
      <c r="J50" s="19"/>
      <c r="K50" s="19"/>
      <c r="L50" s="19"/>
      <c r="M50" s="19"/>
      <c r="N50" s="34"/>
      <c r="O50" s="34"/>
      <c r="P50" s="156"/>
      <c r="Q50" s="34"/>
      <c r="R50" s="34"/>
      <c r="S50" s="34"/>
    </row>
    <row r="51" spans="1:19" ht="12.75">
      <c r="A51" s="19"/>
      <c r="B51" s="19"/>
      <c r="C51" s="19"/>
      <c r="D51" s="19"/>
      <c r="E51" s="19"/>
      <c r="F51" s="19"/>
      <c r="G51" s="19"/>
      <c r="H51" s="19"/>
      <c r="I51" s="19"/>
      <c r="J51" s="19"/>
      <c r="K51" s="19"/>
      <c r="L51" s="19"/>
      <c r="M51" s="19"/>
      <c r="N51" s="34"/>
      <c r="O51" s="34"/>
      <c r="P51" s="156"/>
      <c r="Q51" s="34"/>
      <c r="R51" s="34"/>
      <c r="S51" s="34"/>
    </row>
    <row r="52" spans="1:19" ht="12.75">
      <c r="A52" s="19"/>
      <c r="B52" s="19"/>
      <c r="C52" s="19"/>
      <c r="D52" s="19"/>
      <c r="E52" s="19"/>
      <c r="F52" s="19"/>
      <c r="G52" s="19"/>
      <c r="H52" s="19"/>
      <c r="I52" s="19"/>
      <c r="J52" s="19"/>
      <c r="K52" s="19"/>
      <c r="L52" s="19"/>
      <c r="M52" s="19"/>
      <c r="N52" s="34"/>
      <c r="O52" s="34"/>
      <c r="P52" s="156"/>
      <c r="Q52" s="34"/>
      <c r="R52" s="34"/>
      <c r="S52" s="34"/>
    </row>
    <row r="53" spans="1:19" ht="12.75">
      <c r="A53" s="19"/>
      <c r="B53" s="19"/>
      <c r="C53" s="19"/>
      <c r="D53" s="19"/>
      <c r="E53" s="19"/>
      <c r="F53" s="19"/>
      <c r="G53" s="19"/>
      <c r="H53" s="19"/>
      <c r="I53" s="19"/>
      <c r="J53" s="19"/>
      <c r="K53" s="19"/>
      <c r="L53" s="19"/>
      <c r="M53" s="19"/>
      <c r="N53" s="34"/>
      <c r="O53" s="34"/>
      <c r="P53" s="156"/>
      <c r="Q53" s="34"/>
      <c r="R53" s="34"/>
      <c r="S53" s="34"/>
    </row>
    <row r="54" spans="1:19" ht="12.75">
      <c r="A54" s="19"/>
      <c r="B54" s="19"/>
      <c r="C54" s="19"/>
      <c r="D54" s="19"/>
      <c r="E54" s="19"/>
      <c r="F54" s="19"/>
      <c r="G54" s="19"/>
      <c r="H54" s="19"/>
      <c r="I54" s="19"/>
      <c r="J54" s="19"/>
      <c r="K54" s="19"/>
      <c r="L54" s="19"/>
      <c r="M54" s="19"/>
      <c r="N54" s="34"/>
      <c r="O54" s="34"/>
      <c r="P54" s="156"/>
      <c r="Q54" s="34"/>
      <c r="R54" s="34"/>
      <c r="S54" s="34"/>
    </row>
    <row r="55" spans="1:19" ht="12.75">
      <c r="A55" s="19"/>
      <c r="B55" s="19"/>
      <c r="C55" s="19"/>
      <c r="D55" s="19"/>
      <c r="E55" s="19"/>
      <c r="F55" s="19"/>
      <c r="G55" s="19"/>
      <c r="H55" s="19"/>
      <c r="I55" s="19"/>
      <c r="J55" s="19"/>
      <c r="K55" s="19"/>
      <c r="L55" s="19"/>
      <c r="M55" s="19"/>
      <c r="N55" s="34"/>
      <c r="O55" s="34"/>
      <c r="P55" s="156"/>
      <c r="Q55" s="34"/>
      <c r="R55" s="34"/>
      <c r="S55" s="34"/>
    </row>
    <row r="56" spans="1:19" ht="12.75">
      <c r="A56" s="19"/>
      <c r="B56" s="19"/>
      <c r="C56" s="19"/>
      <c r="D56" s="19"/>
      <c r="E56" s="19"/>
      <c r="F56" s="19"/>
      <c r="G56" s="19"/>
      <c r="H56" s="19"/>
      <c r="I56" s="19"/>
      <c r="J56" s="19"/>
      <c r="K56" s="19"/>
      <c r="L56" s="19"/>
      <c r="M56" s="19"/>
      <c r="N56" s="34"/>
      <c r="O56" s="34"/>
      <c r="P56" s="156"/>
      <c r="Q56" s="34"/>
      <c r="R56" s="34"/>
      <c r="S56" s="34"/>
    </row>
    <row r="57" spans="1:19" ht="12.75">
      <c r="A57" s="19"/>
      <c r="B57" s="19"/>
      <c r="C57" s="19"/>
      <c r="D57" s="19"/>
      <c r="E57" s="19"/>
      <c r="F57" s="19"/>
      <c r="G57" s="19"/>
      <c r="H57" s="19"/>
      <c r="I57" s="19"/>
      <c r="J57" s="19"/>
      <c r="K57" s="19"/>
      <c r="L57" s="19"/>
      <c r="M57" s="19"/>
      <c r="N57" s="34"/>
      <c r="O57" s="34"/>
      <c r="P57" s="156"/>
      <c r="Q57" s="34"/>
      <c r="R57" s="34"/>
      <c r="S57" s="34"/>
    </row>
    <row r="58" spans="1:13" ht="12.75">
      <c r="A58" s="19"/>
      <c r="B58" s="19"/>
      <c r="C58" s="19"/>
      <c r="D58" s="19"/>
      <c r="E58" s="19"/>
      <c r="F58" s="19"/>
      <c r="G58" s="19"/>
      <c r="H58" s="19"/>
      <c r="I58" s="19"/>
      <c r="J58" s="19"/>
      <c r="K58" s="19"/>
      <c r="L58" s="19"/>
      <c r="M58" s="19"/>
    </row>
    <row r="59" spans="1:13" ht="12.75">
      <c r="A59" s="19"/>
      <c r="B59" s="19"/>
      <c r="C59" s="19"/>
      <c r="D59" s="19"/>
      <c r="E59" s="19"/>
      <c r="F59" s="19"/>
      <c r="G59" s="19"/>
      <c r="H59" s="19"/>
      <c r="I59" s="19"/>
      <c r="J59" s="19"/>
      <c r="K59" s="19"/>
      <c r="L59" s="19"/>
      <c r="M59" s="19"/>
    </row>
    <row r="60" spans="1:13" ht="12.75">
      <c r="A60" s="19"/>
      <c r="B60" s="19"/>
      <c r="C60" s="19"/>
      <c r="D60" s="19"/>
      <c r="E60" s="19"/>
      <c r="F60" s="19"/>
      <c r="G60" s="19"/>
      <c r="H60" s="19"/>
      <c r="I60" s="19"/>
      <c r="J60" s="19"/>
      <c r="K60" s="19"/>
      <c r="L60" s="19"/>
      <c r="M60" s="19"/>
    </row>
    <row r="61" spans="1:13" ht="12.75">
      <c r="A61" s="19"/>
      <c r="B61" s="19"/>
      <c r="C61" s="19"/>
      <c r="D61" s="19"/>
      <c r="E61" s="19"/>
      <c r="F61" s="19"/>
      <c r="G61" s="19"/>
      <c r="H61" s="19"/>
      <c r="I61" s="19"/>
      <c r="J61" s="19"/>
      <c r="K61" s="19"/>
      <c r="L61" s="19"/>
      <c r="M61" s="19"/>
    </row>
    <row r="62" spans="1:13" ht="12.75">
      <c r="A62" s="19"/>
      <c r="B62" s="19"/>
      <c r="C62" s="19"/>
      <c r="D62" s="19"/>
      <c r="E62" s="19"/>
      <c r="F62" s="19"/>
      <c r="G62" s="19"/>
      <c r="H62" s="19"/>
      <c r="I62" s="19"/>
      <c r="J62" s="19"/>
      <c r="K62" s="19"/>
      <c r="L62" s="19"/>
      <c r="M62" s="19"/>
    </row>
    <row r="63" spans="1:13" ht="12.75">
      <c r="A63" s="19"/>
      <c r="B63" s="19"/>
      <c r="C63" s="19"/>
      <c r="D63" s="19"/>
      <c r="E63" s="19"/>
      <c r="F63" s="19"/>
      <c r="G63" s="19"/>
      <c r="H63" s="19"/>
      <c r="I63" s="19"/>
      <c r="J63" s="19"/>
      <c r="K63" s="19"/>
      <c r="L63" s="19"/>
      <c r="M63" s="19"/>
    </row>
    <row r="64" spans="1:13" ht="12.75">
      <c r="A64" s="19"/>
      <c r="B64" s="19"/>
      <c r="C64" s="19"/>
      <c r="D64" s="19"/>
      <c r="E64" s="19"/>
      <c r="F64" s="19"/>
      <c r="G64" s="19"/>
      <c r="H64" s="19"/>
      <c r="I64" s="19"/>
      <c r="J64" s="19"/>
      <c r="K64" s="19"/>
      <c r="L64" s="19"/>
      <c r="M64" s="19"/>
    </row>
    <row r="65" spans="1:13" ht="12.75">
      <c r="A65" s="19"/>
      <c r="B65" s="19"/>
      <c r="C65" s="19"/>
      <c r="D65" s="19"/>
      <c r="E65" s="19"/>
      <c r="F65" s="19"/>
      <c r="G65" s="19"/>
      <c r="H65" s="19"/>
      <c r="I65" s="19"/>
      <c r="J65" s="19"/>
      <c r="K65" s="19"/>
      <c r="L65" s="19"/>
      <c r="M65" s="19"/>
    </row>
    <row r="66" spans="1:13" ht="12.75">
      <c r="A66" s="19"/>
      <c r="B66" s="19"/>
      <c r="C66" s="19"/>
      <c r="D66" s="19"/>
      <c r="E66" s="19"/>
      <c r="F66" s="19"/>
      <c r="G66" s="19"/>
      <c r="H66" s="19"/>
      <c r="I66" s="19"/>
      <c r="J66" s="19"/>
      <c r="K66" s="19"/>
      <c r="L66" s="19"/>
      <c r="M66" s="19"/>
    </row>
    <row r="67" spans="1:13" ht="12.75">
      <c r="A67" s="19"/>
      <c r="B67" s="19"/>
      <c r="C67" s="19"/>
      <c r="D67" s="19"/>
      <c r="E67" s="19"/>
      <c r="F67" s="19"/>
      <c r="G67" s="19"/>
      <c r="H67" s="19"/>
      <c r="I67" s="19"/>
      <c r="J67" s="19"/>
      <c r="K67" s="19"/>
      <c r="L67" s="19"/>
      <c r="M67" s="19"/>
    </row>
    <row r="68" spans="1:13" ht="12.75">
      <c r="A68" s="19"/>
      <c r="B68" s="19"/>
      <c r="C68" s="19"/>
      <c r="D68" s="19"/>
      <c r="E68" s="19"/>
      <c r="F68" s="19"/>
      <c r="G68" s="19"/>
      <c r="H68" s="19"/>
      <c r="I68" s="19"/>
      <c r="J68" s="19"/>
      <c r="K68" s="19"/>
      <c r="L68" s="19"/>
      <c r="M68" s="19"/>
    </row>
    <row r="69" spans="1:13" ht="12.75">
      <c r="A69" s="19"/>
      <c r="B69" s="19"/>
      <c r="C69" s="19"/>
      <c r="D69" s="19"/>
      <c r="E69" s="19"/>
      <c r="F69" s="19"/>
      <c r="G69" s="19"/>
      <c r="H69" s="19"/>
      <c r="I69" s="19"/>
      <c r="J69" s="19"/>
      <c r="K69" s="19"/>
      <c r="L69" s="19"/>
      <c r="M69" s="19"/>
    </row>
    <row r="70" spans="1:13" ht="12.75">
      <c r="A70" s="19"/>
      <c r="B70" s="19"/>
      <c r="C70" s="19"/>
      <c r="D70" s="19"/>
      <c r="E70" s="19"/>
      <c r="F70" s="19"/>
      <c r="G70" s="19"/>
      <c r="H70" s="19"/>
      <c r="I70" s="19"/>
      <c r="J70" s="19"/>
      <c r="K70" s="19"/>
      <c r="L70" s="19"/>
      <c r="M70" s="19"/>
    </row>
    <row r="71" spans="1:13" ht="12.75">
      <c r="A71" s="19"/>
      <c r="B71" s="19"/>
      <c r="C71" s="19"/>
      <c r="D71" s="19"/>
      <c r="E71" s="19"/>
      <c r="F71" s="19"/>
      <c r="G71" s="19"/>
      <c r="H71" s="19"/>
      <c r="I71" s="19"/>
      <c r="J71" s="19"/>
      <c r="K71" s="19"/>
      <c r="L71" s="19"/>
      <c r="M71" s="19"/>
    </row>
    <row r="72" spans="1:13" ht="12.75">
      <c r="A72" s="19"/>
      <c r="B72" s="19"/>
      <c r="C72" s="19"/>
      <c r="D72" s="19"/>
      <c r="E72" s="19"/>
      <c r="F72" s="19"/>
      <c r="G72" s="19"/>
      <c r="H72" s="19"/>
      <c r="I72" s="19"/>
      <c r="J72" s="19"/>
      <c r="K72" s="19"/>
      <c r="L72" s="19"/>
      <c r="M72" s="19"/>
    </row>
    <row r="73" spans="1:13" ht="12.75">
      <c r="A73" s="19"/>
      <c r="B73" s="19"/>
      <c r="C73" s="19"/>
      <c r="D73" s="19"/>
      <c r="E73" s="19"/>
      <c r="F73" s="19"/>
      <c r="G73" s="19"/>
      <c r="H73" s="19"/>
      <c r="I73" s="19"/>
      <c r="J73" s="19"/>
      <c r="K73" s="19"/>
      <c r="L73" s="19"/>
      <c r="M73" s="19"/>
    </row>
    <row r="74" spans="1:13" ht="12.75">
      <c r="A74" s="19"/>
      <c r="B74" s="19"/>
      <c r="C74" s="19"/>
      <c r="D74" s="19"/>
      <c r="E74" s="19"/>
      <c r="F74" s="19"/>
      <c r="G74" s="19"/>
      <c r="H74" s="19"/>
      <c r="I74" s="19"/>
      <c r="J74" s="19"/>
      <c r="K74" s="19"/>
      <c r="L74" s="19"/>
      <c r="M74" s="19"/>
    </row>
    <row r="75" spans="1:13" ht="12.75">
      <c r="A75" s="19"/>
      <c r="B75" s="19"/>
      <c r="C75" s="19"/>
      <c r="D75" s="19"/>
      <c r="E75" s="19"/>
      <c r="F75" s="19"/>
      <c r="G75" s="19"/>
      <c r="H75" s="19"/>
      <c r="I75" s="19"/>
      <c r="J75" s="19"/>
      <c r="K75" s="19"/>
      <c r="L75" s="19"/>
      <c r="M75" s="19"/>
    </row>
    <row r="76" spans="1:13" ht="12.75">
      <c r="A76" s="19"/>
      <c r="B76" s="19"/>
      <c r="C76" s="19"/>
      <c r="D76" s="19"/>
      <c r="E76" s="19"/>
      <c r="F76" s="19"/>
      <c r="G76" s="19"/>
      <c r="H76" s="19"/>
      <c r="I76" s="19"/>
      <c r="J76" s="19"/>
      <c r="K76" s="19"/>
      <c r="L76" s="19"/>
      <c r="M76" s="19"/>
    </row>
    <row r="77" spans="1:13" ht="12.75">
      <c r="A77" s="19"/>
      <c r="B77" s="19"/>
      <c r="C77" s="19"/>
      <c r="D77" s="19"/>
      <c r="E77" s="19"/>
      <c r="F77" s="19"/>
      <c r="G77" s="19"/>
      <c r="H77" s="19"/>
      <c r="I77" s="19"/>
      <c r="J77" s="19"/>
      <c r="K77" s="19"/>
      <c r="L77" s="19"/>
      <c r="M77" s="19"/>
    </row>
    <row r="78" spans="1:13" ht="12.75">
      <c r="A78" s="19"/>
      <c r="B78" s="19"/>
      <c r="C78" s="19"/>
      <c r="D78" s="19"/>
      <c r="E78" s="19"/>
      <c r="F78" s="19"/>
      <c r="G78" s="19"/>
      <c r="H78" s="19"/>
      <c r="I78" s="19"/>
      <c r="J78" s="19"/>
      <c r="K78" s="19"/>
      <c r="L78" s="19"/>
      <c r="M78" s="19"/>
    </row>
    <row r="79" spans="1:13" ht="12.75">
      <c r="A79" s="19"/>
      <c r="B79" s="19"/>
      <c r="C79" s="19"/>
      <c r="D79" s="19"/>
      <c r="E79" s="19"/>
      <c r="F79" s="19"/>
      <c r="G79" s="19"/>
      <c r="H79" s="19"/>
      <c r="I79" s="19"/>
      <c r="J79" s="19"/>
      <c r="K79" s="19"/>
      <c r="L79" s="19"/>
      <c r="M79" s="19"/>
    </row>
    <row r="80" spans="1:13" ht="12.75">
      <c r="A80" s="19"/>
      <c r="B80" s="19"/>
      <c r="C80" s="19"/>
      <c r="D80" s="19"/>
      <c r="E80" s="19"/>
      <c r="F80" s="19"/>
      <c r="G80" s="19"/>
      <c r="H80" s="19"/>
      <c r="I80" s="19"/>
      <c r="J80" s="19"/>
      <c r="K80" s="19"/>
      <c r="L80" s="19"/>
      <c r="M80" s="19"/>
    </row>
    <row r="81" spans="1:13" ht="12.75">
      <c r="A81" s="19"/>
      <c r="B81" s="19"/>
      <c r="C81" s="19"/>
      <c r="D81" s="19"/>
      <c r="E81" s="19"/>
      <c r="F81" s="19"/>
      <c r="G81" s="19"/>
      <c r="H81" s="19"/>
      <c r="I81" s="19"/>
      <c r="J81" s="19"/>
      <c r="K81" s="19"/>
      <c r="L81" s="19"/>
      <c r="M81" s="19"/>
    </row>
    <row r="82" spans="1:13" ht="12.75">
      <c r="A82" s="19"/>
      <c r="B82" s="19"/>
      <c r="C82" s="19"/>
      <c r="D82" s="19"/>
      <c r="E82" s="19"/>
      <c r="F82" s="19"/>
      <c r="G82" s="19"/>
      <c r="H82" s="19"/>
      <c r="I82" s="19"/>
      <c r="J82" s="19"/>
      <c r="K82" s="19"/>
      <c r="L82" s="19"/>
      <c r="M82" s="19"/>
    </row>
    <row r="83" spans="1:13" ht="12.75">
      <c r="A83" s="19"/>
      <c r="B83" s="19"/>
      <c r="C83" s="19"/>
      <c r="D83" s="19"/>
      <c r="E83" s="19"/>
      <c r="F83" s="19"/>
      <c r="G83" s="19"/>
      <c r="H83" s="19"/>
      <c r="I83" s="19"/>
      <c r="J83" s="19"/>
      <c r="K83" s="19"/>
      <c r="L83" s="19"/>
      <c r="M83" s="19"/>
    </row>
    <row r="84" spans="1:13" ht="12.75">
      <c r="A84" s="19"/>
      <c r="B84" s="19"/>
      <c r="C84" s="19"/>
      <c r="D84" s="19"/>
      <c r="E84" s="19"/>
      <c r="F84" s="19"/>
      <c r="G84" s="19"/>
      <c r="H84" s="19"/>
      <c r="I84" s="19"/>
      <c r="J84" s="19"/>
      <c r="K84" s="19"/>
      <c r="L84" s="19"/>
      <c r="M84" s="19"/>
    </row>
    <row r="85" spans="1:13" ht="12.75">
      <c r="A85" s="19"/>
      <c r="B85" s="19"/>
      <c r="C85" s="19"/>
      <c r="D85" s="19"/>
      <c r="E85" s="19"/>
      <c r="F85" s="19"/>
      <c r="G85" s="19"/>
      <c r="H85" s="19"/>
      <c r="I85" s="19"/>
      <c r="J85" s="19"/>
      <c r="K85" s="19"/>
      <c r="L85" s="19"/>
      <c r="M85" s="19"/>
    </row>
    <row r="86" spans="1:13" ht="12.75">
      <c r="A86" s="19"/>
      <c r="B86" s="19"/>
      <c r="C86" s="19"/>
      <c r="D86" s="19"/>
      <c r="E86" s="19"/>
      <c r="F86" s="19"/>
      <c r="G86" s="19"/>
      <c r="H86" s="19"/>
      <c r="I86" s="19"/>
      <c r="J86" s="19"/>
      <c r="K86" s="19"/>
      <c r="L86" s="19"/>
      <c r="M86" s="19"/>
    </row>
    <row r="87" spans="1:13" ht="12.75">
      <c r="A87" s="19"/>
      <c r="B87" s="19"/>
      <c r="C87" s="19"/>
      <c r="D87" s="19"/>
      <c r="E87" s="19"/>
      <c r="F87" s="19"/>
      <c r="G87" s="19"/>
      <c r="H87" s="19"/>
      <c r="I87" s="19"/>
      <c r="J87" s="19"/>
      <c r="K87" s="19"/>
      <c r="L87" s="19"/>
      <c r="M87" s="19"/>
    </row>
    <row r="88" spans="1:13" ht="12.75">
      <c r="A88" s="19"/>
      <c r="B88" s="19"/>
      <c r="C88" s="19"/>
      <c r="D88" s="19"/>
      <c r="E88" s="19"/>
      <c r="F88" s="19"/>
      <c r="G88" s="19"/>
      <c r="H88" s="19"/>
      <c r="I88" s="19"/>
      <c r="J88" s="19"/>
      <c r="K88" s="19"/>
      <c r="L88" s="19"/>
      <c r="M88" s="19"/>
    </row>
    <row r="89" spans="1:13" ht="12.75">
      <c r="A89" s="19"/>
      <c r="B89" s="19"/>
      <c r="C89" s="19"/>
      <c r="D89" s="19"/>
      <c r="E89" s="19"/>
      <c r="F89" s="19"/>
      <c r="G89" s="19"/>
      <c r="H89" s="19"/>
      <c r="I89" s="19"/>
      <c r="J89" s="19"/>
      <c r="K89" s="19"/>
      <c r="L89" s="19"/>
      <c r="M89" s="19"/>
    </row>
    <row r="90" spans="1:13" ht="12.75">
      <c r="A90" s="19"/>
      <c r="B90" s="19"/>
      <c r="C90" s="19"/>
      <c r="D90" s="19"/>
      <c r="E90" s="19"/>
      <c r="F90" s="19"/>
      <c r="G90" s="19"/>
      <c r="H90" s="19"/>
      <c r="I90" s="19"/>
      <c r="J90" s="19"/>
      <c r="K90" s="19"/>
      <c r="L90" s="19"/>
      <c r="M90" s="19"/>
    </row>
    <row r="91" spans="1:13" ht="12.75">
      <c r="A91" s="19"/>
      <c r="B91" s="19"/>
      <c r="C91" s="19"/>
      <c r="D91" s="19"/>
      <c r="E91" s="19"/>
      <c r="F91" s="19"/>
      <c r="G91" s="19"/>
      <c r="H91" s="19"/>
      <c r="I91" s="19"/>
      <c r="J91" s="19"/>
      <c r="K91" s="19"/>
      <c r="L91" s="19"/>
      <c r="M91" s="19"/>
    </row>
    <row r="92" spans="1:13" ht="12.75">
      <c r="A92" s="19"/>
      <c r="B92" s="19"/>
      <c r="C92" s="19"/>
      <c r="D92" s="19"/>
      <c r="E92" s="19"/>
      <c r="F92" s="19"/>
      <c r="G92" s="19"/>
      <c r="H92" s="19"/>
      <c r="I92" s="19"/>
      <c r="J92" s="19"/>
      <c r="K92" s="19"/>
      <c r="L92" s="19"/>
      <c r="M92" s="19"/>
    </row>
    <row r="93" spans="1:13" ht="12.75">
      <c r="A93" s="19"/>
      <c r="B93" s="19"/>
      <c r="C93" s="19"/>
      <c r="D93" s="19"/>
      <c r="E93" s="19"/>
      <c r="F93" s="19"/>
      <c r="G93" s="19"/>
      <c r="H93" s="19"/>
      <c r="I93" s="19"/>
      <c r="J93" s="19"/>
      <c r="K93" s="19"/>
      <c r="L93" s="19"/>
      <c r="M93" s="19"/>
    </row>
    <row r="94" spans="1:13" ht="12.75">
      <c r="A94" s="19"/>
      <c r="B94" s="19"/>
      <c r="C94" s="19"/>
      <c r="D94" s="19"/>
      <c r="E94" s="19"/>
      <c r="F94" s="19"/>
      <c r="G94" s="19"/>
      <c r="H94" s="19"/>
      <c r="I94" s="19"/>
      <c r="J94" s="19"/>
      <c r="K94" s="19"/>
      <c r="L94" s="19"/>
      <c r="M94" s="19"/>
    </row>
    <row r="95" spans="1:13" ht="12.75">
      <c r="A95" s="19"/>
      <c r="B95" s="19"/>
      <c r="C95" s="19"/>
      <c r="D95" s="19"/>
      <c r="E95" s="19"/>
      <c r="F95" s="19"/>
      <c r="G95" s="19"/>
      <c r="H95" s="19"/>
      <c r="I95" s="19"/>
      <c r="J95" s="19"/>
      <c r="K95" s="19"/>
      <c r="L95" s="19"/>
      <c r="M95" s="19"/>
    </row>
    <row r="96" spans="1:13" ht="12.75">
      <c r="A96" s="19"/>
      <c r="B96" s="19"/>
      <c r="C96" s="19"/>
      <c r="D96" s="19"/>
      <c r="E96" s="19"/>
      <c r="F96" s="19"/>
      <c r="G96" s="19"/>
      <c r="H96" s="19"/>
      <c r="I96" s="19"/>
      <c r="J96" s="19"/>
      <c r="K96" s="19"/>
      <c r="L96" s="19"/>
      <c r="M96" s="19"/>
    </row>
    <row r="97" spans="1:13" ht="12.75">
      <c r="A97" s="19"/>
      <c r="B97" s="19"/>
      <c r="C97" s="19"/>
      <c r="D97" s="19"/>
      <c r="E97" s="19"/>
      <c r="F97" s="19"/>
      <c r="G97" s="19"/>
      <c r="H97" s="19"/>
      <c r="I97" s="19"/>
      <c r="J97" s="19"/>
      <c r="K97" s="19"/>
      <c r="L97" s="19"/>
      <c r="M97" s="19"/>
    </row>
    <row r="98" spans="1:13" ht="12.75">
      <c r="A98" s="19"/>
      <c r="B98" s="19"/>
      <c r="C98" s="19"/>
      <c r="D98" s="19"/>
      <c r="E98" s="19"/>
      <c r="F98" s="19"/>
      <c r="G98" s="19"/>
      <c r="H98" s="19"/>
      <c r="I98" s="19"/>
      <c r="J98" s="19"/>
      <c r="K98" s="19"/>
      <c r="L98" s="19"/>
      <c r="M98" s="19"/>
    </row>
    <row r="99" spans="1:13" ht="12.75">
      <c r="A99" s="19"/>
      <c r="B99" s="19"/>
      <c r="C99" s="19"/>
      <c r="D99" s="19"/>
      <c r="E99" s="19"/>
      <c r="F99" s="19"/>
      <c r="G99" s="19"/>
      <c r="H99" s="19"/>
      <c r="I99" s="19"/>
      <c r="J99" s="19"/>
      <c r="K99" s="19"/>
      <c r="L99" s="19"/>
      <c r="M99" s="19"/>
    </row>
    <row r="100" spans="1:13" ht="12.75">
      <c r="A100" s="19"/>
      <c r="B100" s="19"/>
      <c r="C100" s="19"/>
      <c r="D100" s="19"/>
      <c r="E100" s="19"/>
      <c r="F100" s="19"/>
      <c r="G100" s="19"/>
      <c r="H100" s="19"/>
      <c r="I100" s="19"/>
      <c r="J100" s="19"/>
      <c r="K100" s="19"/>
      <c r="L100" s="19"/>
      <c r="M100" s="19"/>
    </row>
    <row r="101" spans="1:13" ht="12.75">
      <c r="A101" s="19"/>
      <c r="B101" s="19"/>
      <c r="C101" s="19"/>
      <c r="D101" s="19"/>
      <c r="E101" s="19"/>
      <c r="F101" s="19"/>
      <c r="G101" s="19"/>
      <c r="H101" s="19"/>
      <c r="I101" s="19"/>
      <c r="J101" s="19"/>
      <c r="K101" s="19"/>
      <c r="L101" s="19"/>
      <c r="M101" s="19"/>
    </row>
    <row r="102" spans="1:13" ht="12.75">
      <c r="A102" s="19"/>
      <c r="B102" s="19"/>
      <c r="C102" s="19"/>
      <c r="D102" s="19"/>
      <c r="E102" s="19"/>
      <c r="F102" s="19"/>
      <c r="G102" s="19"/>
      <c r="H102" s="19"/>
      <c r="I102" s="19"/>
      <c r="J102" s="19"/>
      <c r="K102" s="19"/>
      <c r="L102" s="19"/>
      <c r="M102" s="19"/>
    </row>
    <row r="103" spans="1:13" ht="12.75">
      <c r="A103" s="19"/>
      <c r="B103" s="19"/>
      <c r="C103" s="19"/>
      <c r="D103" s="19"/>
      <c r="E103" s="19"/>
      <c r="F103" s="19"/>
      <c r="G103" s="19"/>
      <c r="H103" s="19"/>
      <c r="I103" s="19"/>
      <c r="J103" s="19"/>
      <c r="K103" s="19"/>
      <c r="L103" s="19"/>
      <c r="M103" s="19"/>
    </row>
    <row r="104" spans="1:13" ht="12.75">
      <c r="A104" s="19"/>
      <c r="B104" s="19"/>
      <c r="C104" s="19"/>
      <c r="D104" s="19"/>
      <c r="E104" s="19"/>
      <c r="F104" s="19"/>
      <c r="G104" s="19"/>
      <c r="H104" s="19"/>
      <c r="I104" s="19"/>
      <c r="J104" s="19"/>
      <c r="K104" s="19"/>
      <c r="L104" s="19"/>
      <c r="M104" s="19"/>
    </row>
    <row r="105" spans="1:13" ht="12.75">
      <c r="A105" s="19"/>
      <c r="B105" s="19"/>
      <c r="C105" s="19"/>
      <c r="D105" s="19"/>
      <c r="E105" s="19"/>
      <c r="F105" s="19"/>
      <c r="G105" s="19"/>
      <c r="H105" s="19"/>
      <c r="I105" s="19"/>
      <c r="J105" s="19"/>
      <c r="K105" s="19"/>
      <c r="L105" s="19"/>
      <c r="M105" s="19"/>
    </row>
    <row r="106" spans="1:13" ht="12.75">
      <c r="A106" s="19"/>
      <c r="B106" s="19"/>
      <c r="C106" s="19"/>
      <c r="D106" s="19"/>
      <c r="E106" s="19"/>
      <c r="F106" s="19"/>
      <c r="G106" s="19"/>
      <c r="H106" s="19"/>
      <c r="I106" s="19"/>
      <c r="J106" s="19"/>
      <c r="K106" s="19"/>
      <c r="L106" s="19"/>
      <c r="M106" s="19"/>
    </row>
    <row r="107" spans="1:13" ht="12.75">
      <c r="A107" s="19"/>
      <c r="B107" s="19"/>
      <c r="C107" s="19"/>
      <c r="D107" s="19"/>
      <c r="E107" s="19"/>
      <c r="F107" s="19"/>
      <c r="G107" s="19"/>
      <c r="H107" s="19"/>
      <c r="I107" s="19"/>
      <c r="J107" s="19"/>
      <c r="K107" s="19"/>
      <c r="L107" s="19"/>
      <c r="M107" s="19"/>
    </row>
    <row r="108" spans="1:13" ht="12.75">
      <c r="A108" s="19"/>
      <c r="B108" s="19"/>
      <c r="C108" s="19"/>
      <c r="D108" s="19"/>
      <c r="E108" s="19"/>
      <c r="F108" s="19"/>
      <c r="G108" s="19"/>
      <c r="H108" s="19"/>
      <c r="I108" s="19"/>
      <c r="J108" s="19"/>
      <c r="K108" s="19"/>
      <c r="L108" s="19"/>
      <c r="M108" s="19"/>
    </row>
    <row r="109" spans="1:13" ht="12.75">
      <c r="A109" s="19"/>
      <c r="B109" s="19"/>
      <c r="C109" s="19"/>
      <c r="D109" s="19"/>
      <c r="E109" s="19"/>
      <c r="F109" s="19"/>
      <c r="G109" s="19"/>
      <c r="H109" s="19"/>
      <c r="I109" s="19"/>
      <c r="J109" s="19"/>
      <c r="K109" s="19"/>
      <c r="L109" s="19"/>
      <c r="M109" s="19"/>
    </row>
    <row r="110" spans="1:13" ht="12.75">
      <c r="A110" s="19"/>
      <c r="B110" s="19"/>
      <c r="C110" s="19"/>
      <c r="D110" s="19"/>
      <c r="E110" s="19"/>
      <c r="F110" s="19"/>
      <c r="G110" s="19"/>
      <c r="H110" s="19"/>
      <c r="I110" s="19"/>
      <c r="J110" s="19"/>
      <c r="K110" s="19"/>
      <c r="L110" s="19"/>
      <c r="M110" s="19"/>
    </row>
    <row r="111" spans="1:13" ht="12.75">
      <c r="A111" s="19"/>
      <c r="B111" s="19"/>
      <c r="C111" s="19"/>
      <c r="D111" s="19"/>
      <c r="E111" s="19"/>
      <c r="F111" s="19"/>
      <c r="G111" s="19"/>
      <c r="H111" s="19"/>
      <c r="I111" s="19"/>
      <c r="J111" s="19"/>
      <c r="K111" s="19"/>
      <c r="L111" s="19"/>
      <c r="M111" s="19"/>
    </row>
    <row r="112" spans="16:21" s="134" customFormat="1" ht="15" customHeight="1" hidden="1">
      <c r="P112" s="441" t="s">
        <v>702</v>
      </c>
      <c r="Q112" s="47" t="s">
        <v>713</v>
      </c>
      <c r="R112" s="45">
        <v>1.5</v>
      </c>
      <c r="S112" s="45">
        <v>0.2</v>
      </c>
      <c r="T112" s="22"/>
      <c r="U112" s="22"/>
    </row>
    <row r="113" spans="16:21" s="134" customFormat="1" ht="15" customHeight="1" hidden="1">
      <c r="P113" s="442" t="s">
        <v>1144</v>
      </c>
      <c r="Q113" s="443" t="s">
        <v>470</v>
      </c>
      <c r="R113" s="444">
        <v>1.5</v>
      </c>
      <c r="S113" s="444">
        <v>0.2</v>
      </c>
      <c r="T113" s="44"/>
      <c r="U113" s="22"/>
    </row>
    <row r="114" spans="16:21" s="134" customFormat="1" ht="15" customHeight="1" hidden="1">
      <c r="P114" s="442" t="s">
        <v>1145</v>
      </c>
      <c r="Q114" s="443" t="s">
        <v>471</v>
      </c>
      <c r="R114" s="444">
        <v>1.5</v>
      </c>
      <c r="S114" s="444">
        <v>0.2</v>
      </c>
      <c r="T114" s="44"/>
      <c r="U114" s="22"/>
    </row>
    <row r="115" spans="16:21" s="134" customFormat="1" ht="15" customHeight="1" hidden="1">
      <c r="P115" s="442" t="s">
        <v>1146</v>
      </c>
      <c r="Q115" s="443" t="s">
        <v>472</v>
      </c>
      <c r="R115" s="444">
        <v>1.5</v>
      </c>
      <c r="S115" s="444">
        <v>0.2</v>
      </c>
      <c r="T115" s="44"/>
      <c r="U115" s="22"/>
    </row>
    <row r="116" spans="16:21" s="134" customFormat="1" ht="15" customHeight="1" hidden="1">
      <c r="P116" s="442" t="s">
        <v>1147</v>
      </c>
      <c r="Q116" s="443" t="s">
        <v>1263</v>
      </c>
      <c r="R116" s="444">
        <v>1.5</v>
      </c>
      <c r="S116" s="444">
        <v>0.2</v>
      </c>
      <c r="T116" s="44"/>
      <c r="U116" s="22"/>
    </row>
    <row r="117" spans="16:21" s="134" customFormat="1" ht="15" customHeight="1" hidden="1">
      <c r="P117" s="442" t="s">
        <v>1148</v>
      </c>
      <c r="Q117" s="443" t="s">
        <v>473</v>
      </c>
      <c r="R117" s="444">
        <v>1.5</v>
      </c>
      <c r="S117" s="444">
        <v>0.2</v>
      </c>
      <c r="T117" s="44"/>
      <c r="U117" s="22"/>
    </row>
    <row r="118" spans="16:21" s="134" customFormat="1" ht="15" customHeight="1" hidden="1">
      <c r="P118" s="442" t="s">
        <v>474</v>
      </c>
      <c r="Q118" s="443" t="s">
        <v>475</v>
      </c>
      <c r="R118" s="444">
        <v>1.5</v>
      </c>
      <c r="S118" s="444">
        <v>0.2</v>
      </c>
      <c r="T118" s="44"/>
      <c r="U118" s="22"/>
    </row>
    <row r="119" spans="16:21" s="134" customFormat="1" ht="15" customHeight="1" hidden="1">
      <c r="P119" s="442" t="s">
        <v>476</v>
      </c>
      <c r="Q119" s="443" t="s">
        <v>477</v>
      </c>
      <c r="R119" s="444">
        <v>1.5</v>
      </c>
      <c r="S119" s="444">
        <v>0.2</v>
      </c>
      <c r="T119" s="44"/>
      <c r="U119" s="22"/>
    </row>
    <row r="120" spans="16:21" s="134" customFormat="1" ht="15" customHeight="1" hidden="1">
      <c r="P120" s="442" t="s">
        <v>862</v>
      </c>
      <c r="Q120" s="443" t="s">
        <v>478</v>
      </c>
      <c r="R120" s="444">
        <v>1.5</v>
      </c>
      <c r="S120" s="444">
        <v>0.2</v>
      </c>
      <c r="T120" s="44"/>
      <c r="U120" s="22"/>
    </row>
    <row r="121" spans="16:21" s="134" customFormat="1" ht="15" customHeight="1" hidden="1">
      <c r="P121" s="442" t="s">
        <v>863</v>
      </c>
      <c r="Q121" s="443" t="s">
        <v>479</v>
      </c>
      <c r="R121" s="444">
        <v>1.5</v>
      </c>
      <c r="S121" s="444">
        <v>0.2</v>
      </c>
      <c r="T121" s="44"/>
      <c r="U121" s="22"/>
    </row>
    <row r="122" spans="16:21" s="134" customFormat="1" ht="15" customHeight="1" hidden="1">
      <c r="P122" s="442" t="s">
        <v>864</v>
      </c>
      <c r="Q122" s="443" t="s">
        <v>480</v>
      </c>
      <c r="R122" s="444">
        <v>1.5</v>
      </c>
      <c r="S122" s="444">
        <v>0.2</v>
      </c>
      <c r="T122" s="44"/>
      <c r="U122" s="22"/>
    </row>
    <row r="123" spans="16:21" s="134" customFormat="1" ht="15" customHeight="1" hidden="1">
      <c r="P123" s="442" t="s">
        <v>865</v>
      </c>
      <c r="Q123" s="443" t="s">
        <v>481</v>
      </c>
      <c r="R123" s="444">
        <v>1.5</v>
      </c>
      <c r="S123" s="444">
        <v>0.2</v>
      </c>
      <c r="T123" s="44"/>
      <c r="U123" s="22"/>
    </row>
    <row r="124" spans="16:21" s="134" customFormat="1" ht="15" customHeight="1" hidden="1">
      <c r="P124" s="442" t="s">
        <v>866</v>
      </c>
      <c r="Q124" s="443" t="s">
        <v>482</v>
      </c>
      <c r="R124" s="444">
        <v>1.5</v>
      </c>
      <c r="S124" s="444">
        <v>0.2</v>
      </c>
      <c r="T124" s="44"/>
      <c r="U124" s="22"/>
    </row>
    <row r="125" spans="16:21" s="134" customFormat="1" ht="15" customHeight="1" hidden="1">
      <c r="P125" s="442" t="s">
        <v>867</v>
      </c>
      <c r="Q125" s="443" t="s">
        <v>503</v>
      </c>
      <c r="R125" s="444">
        <v>1.5</v>
      </c>
      <c r="S125" s="444">
        <v>0.2</v>
      </c>
      <c r="T125" s="44"/>
      <c r="U125" s="22"/>
    </row>
    <row r="126" spans="16:21" s="134" customFormat="1" ht="15" customHeight="1" hidden="1">
      <c r="P126" s="442" t="s">
        <v>995</v>
      </c>
      <c r="Q126" s="443" t="s">
        <v>487</v>
      </c>
      <c r="R126" s="444">
        <v>1.7</v>
      </c>
      <c r="S126" s="444">
        <v>0.3</v>
      </c>
      <c r="T126" s="44"/>
      <c r="U126" s="22"/>
    </row>
    <row r="127" spans="16:21" s="134" customFormat="1" ht="15" customHeight="1" hidden="1">
      <c r="P127" s="442" t="s">
        <v>996</v>
      </c>
      <c r="Q127" s="443" t="s">
        <v>488</v>
      </c>
      <c r="R127" s="444">
        <v>1.7</v>
      </c>
      <c r="S127" s="444">
        <v>0.3</v>
      </c>
      <c r="T127" s="44"/>
      <c r="U127" s="22"/>
    </row>
    <row r="128" spans="16:21" s="134" customFormat="1" ht="15" customHeight="1" hidden="1">
      <c r="P128" s="442" t="s">
        <v>1002</v>
      </c>
      <c r="Q128" s="443" t="s">
        <v>489</v>
      </c>
      <c r="R128" s="444">
        <v>1.7</v>
      </c>
      <c r="S128" s="444">
        <v>0.3</v>
      </c>
      <c r="T128" s="44"/>
      <c r="U128" s="22"/>
    </row>
    <row r="129" spans="16:21" s="134" customFormat="1" ht="15" customHeight="1" hidden="1">
      <c r="P129" s="442" t="s">
        <v>1003</v>
      </c>
      <c r="Q129" s="443" t="s">
        <v>490</v>
      </c>
      <c r="R129" s="444">
        <v>1.7</v>
      </c>
      <c r="S129" s="444">
        <v>0.3</v>
      </c>
      <c r="T129" s="44"/>
      <c r="U129" s="22"/>
    </row>
    <row r="130" spans="16:21" s="134" customFormat="1" ht="15" customHeight="1" hidden="1">
      <c r="P130" s="442" t="s">
        <v>483</v>
      </c>
      <c r="Q130" s="443" t="s">
        <v>1264</v>
      </c>
      <c r="R130" s="444">
        <v>1.7</v>
      </c>
      <c r="S130" s="444">
        <v>0.3</v>
      </c>
      <c r="T130" s="44"/>
      <c r="U130" s="22"/>
    </row>
    <row r="131" spans="16:21" s="134" customFormat="1" ht="15" customHeight="1" hidden="1">
      <c r="P131" s="442" t="s">
        <v>484</v>
      </c>
      <c r="Q131" s="443" t="s">
        <v>491</v>
      </c>
      <c r="R131" s="444">
        <v>1.7</v>
      </c>
      <c r="S131" s="444">
        <v>0.3</v>
      </c>
      <c r="T131" s="44"/>
      <c r="U131" s="22"/>
    </row>
    <row r="132" spans="16:21" s="134" customFormat="1" ht="15" customHeight="1" hidden="1">
      <c r="P132" s="442" t="s">
        <v>882</v>
      </c>
      <c r="Q132" s="443" t="s">
        <v>492</v>
      </c>
      <c r="R132" s="444">
        <v>1.7</v>
      </c>
      <c r="S132" s="444">
        <v>0.3</v>
      </c>
      <c r="T132" s="44"/>
      <c r="U132" s="22"/>
    </row>
    <row r="133" spans="16:21" s="134" customFormat="1" ht="15" customHeight="1" hidden="1">
      <c r="P133" s="442" t="s">
        <v>485</v>
      </c>
      <c r="Q133" s="443" t="s">
        <v>493</v>
      </c>
      <c r="R133" s="444">
        <v>1.7</v>
      </c>
      <c r="S133" s="444">
        <v>0.3</v>
      </c>
      <c r="T133" s="44"/>
      <c r="U133" s="22"/>
    </row>
    <row r="134" spans="16:21" s="134" customFormat="1" ht="15" customHeight="1" hidden="1">
      <c r="P134" s="442" t="s">
        <v>890</v>
      </c>
      <c r="Q134" s="446" t="s">
        <v>494</v>
      </c>
      <c r="R134" s="444">
        <v>1.7</v>
      </c>
      <c r="S134" s="444">
        <v>0.3</v>
      </c>
      <c r="T134" s="44"/>
      <c r="U134" s="22"/>
    </row>
    <row r="135" spans="16:21" s="134" customFormat="1" ht="15" customHeight="1" hidden="1">
      <c r="P135" s="442" t="s">
        <v>486</v>
      </c>
      <c r="Q135" s="446" t="s">
        <v>495</v>
      </c>
      <c r="R135" s="444">
        <v>1.2</v>
      </c>
      <c r="S135" s="444">
        <v>0.15</v>
      </c>
      <c r="T135" s="44"/>
      <c r="U135" s="22"/>
    </row>
    <row r="136" spans="16:21" s="134" customFormat="1" ht="15" customHeight="1" hidden="1">
      <c r="P136" s="447"/>
      <c r="Q136" s="443"/>
      <c r="R136" s="444"/>
      <c r="S136" s="444"/>
      <c r="T136" s="44"/>
      <c r="U136" s="22"/>
    </row>
    <row r="137" spans="16:21" s="134" customFormat="1" ht="15" customHeight="1" hidden="1">
      <c r="P137" s="442" t="s">
        <v>847</v>
      </c>
      <c r="Q137" s="446" t="s">
        <v>508</v>
      </c>
      <c r="R137" s="444">
        <v>1.3</v>
      </c>
      <c r="S137" s="444">
        <v>0.2</v>
      </c>
      <c r="T137" s="44"/>
      <c r="U137" s="22"/>
    </row>
    <row r="138" spans="16:21" s="134" customFormat="1" ht="15" customHeight="1" hidden="1">
      <c r="P138" s="442" t="s">
        <v>1149</v>
      </c>
      <c r="Q138" s="446" t="s">
        <v>509</v>
      </c>
      <c r="R138" s="444">
        <v>1.7</v>
      </c>
      <c r="S138" s="444">
        <v>0.3</v>
      </c>
      <c r="T138" s="44"/>
      <c r="U138" s="22"/>
    </row>
    <row r="139" spans="16:21" s="134" customFormat="1" ht="15" customHeight="1" hidden="1">
      <c r="P139" s="442" t="s">
        <v>1150</v>
      </c>
      <c r="Q139" s="446" t="s">
        <v>1265</v>
      </c>
      <c r="R139" s="444">
        <v>1.7</v>
      </c>
      <c r="S139" s="444">
        <v>0.3</v>
      </c>
      <c r="T139" s="44"/>
      <c r="U139" s="22"/>
    </row>
    <row r="140" spans="16:21" s="134" customFormat="1" ht="15" customHeight="1" hidden="1">
      <c r="P140" s="442" t="s">
        <v>496</v>
      </c>
      <c r="Q140" s="446" t="s">
        <v>1266</v>
      </c>
      <c r="R140" s="444">
        <v>1.3</v>
      </c>
      <c r="S140" s="444">
        <v>0.2</v>
      </c>
      <c r="T140" s="44"/>
      <c r="U140" s="22"/>
    </row>
    <row r="141" spans="16:21" s="134" customFormat="1" ht="15" customHeight="1" hidden="1">
      <c r="P141" s="442" t="s">
        <v>497</v>
      </c>
      <c r="Q141" s="446" t="s">
        <v>1267</v>
      </c>
      <c r="R141" s="444">
        <v>1.3</v>
      </c>
      <c r="S141" s="444">
        <v>0.2</v>
      </c>
      <c r="T141" s="44"/>
      <c r="U141" s="22"/>
    </row>
    <row r="142" spans="16:21" s="134" customFormat="1" ht="15" customHeight="1" hidden="1">
      <c r="P142" s="442" t="s">
        <v>498</v>
      </c>
      <c r="Q142" s="446" t="s">
        <v>510</v>
      </c>
      <c r="R142" s="444">
        <v>1.3</v>
      </c>
      <c r="S142" s="444">
        <v>0.2</v>
      </c>
      <c r="T142" s="44"/>
      <c r="U142" s="22"/>
    </row>
    <row r="143" spans="16:21" s="134" customFormat="1" ht="15" customHeight="1" hidden="1">
      <c r="P143" s="442" t="s">
        <v>499</v>
      </c>
      <c r="Q143" s="446" t="s">
        <v>511</v>
      </c>
      <c r="R143" s="444">
        <v>1.3</v>
      </c>
      <c r="S143" s="444">
        <v>0.2</v>
      </c>
      <c r="T143" s="44"/>
      <c r="U143" s="22"/>
    </row>
    <row r="144" spans="16:21" s="134" customFormat="1" ht="15" customHeight="1" hidden="1">
      <c r="P144" s="442" t="s">
        <v>500</v>
      </c>
      <c r="Q144" s="446" t="s">
        <v>512</v>
      </c>
      <c r="R144" s="444">
        <v>1.3</v>
      </c>
      <c r="S144" s="444">
        <v>0.2</v>
      </c>
      <c r="T144" s="44"/>
      <c r="U144" s="22"/>
    </row>
    <row r="145" spans="16:21" s="134" customFormat="1" ht="15" customHeight="1" hidden="1">
      <c r="P145" s="442" t="s">
        <v>501</v>
      </c>
      <c r="Q145" s="446" t="s">
        <v>1268</v>
      </c>
      <c r="R145" s="444">
        <v>1.3</v>
      </c>
      <c r="S145" s="444">
        <v>0.2</v>
      </c>
      <c r="T145" s="44"/>
      <c r="U145" s="22"/>
    </row>
    <row r="146" spans="16:21" s="134" customFormat="1" ht="15" customHeight="1" hidden="1">
      <c r="P146" s="442" t="s">
        <v>776</v>
      </c>
      <c r="Q146" s="446" t="s">
        <v>1269</v>
      </c>
      <c r="R146" s="444">
        <v>1.7</v>
      </c>
      <c r="S146" s="444">
        <v>0.3</v>
      </c>
      <c r="T146" s="44"/>
      <c r="U146" s="22"/>
    </row>
    <row r="147" spans="16:21" s="134" customFormat="1" ht="15" customHeight="1" hidden="1">
      <c r="P147" s="442" t="s">
        <v>813</v>
      </c>
      <c r="Q147" s="446" t="s">
        <v>1270</v>
      </c>
      <c r="R147" s="444">
        <v>1.7</v>
      </c>
      <c r="S147" s="444">
        <v>0.3</v>
      </c>
      <c r="T147" s="44"/>
      <c r="U147" s="22"/>
    </row>
    <row r="148" spans="16:21" s="134" customFormat="1" ht="15" customHeight="1" hidden="1">
      <c r="P148" s="442" t="s">
        <v>1151</v>
      </c>
      <c r="Q148" s="446" t="s">
        <v>1271</v>
      </c>
      <c r="R148" s="444">
        <v>1.3</v>
      </c>
      <c r="S148" s="444">
        <v>0.2</v>
      </c>
      <c r="T148" s="44"/>
      <c r="U148" s="22"/>
    </row>
    <row r="149" spans="16:21" s="134" customFormat="1" ht="15" customHeight="1" hidden="1">
      <c r="P149" s="442" t="s">
        <v>1152</v>
      </c>
      <c r="Q149" s="446" t="s">
        <v>1272</v>
      </c>
      <c r="R149" s="444">
        <v>1.3</v>
      </c>
      <c r="S149" s="444">
        <v>0.2</v>
      </c>
      <c r="T149" s="44"/>
      <c r="U149" s="22"/>
    </row>
    <row r="150" spans="16:21" s="134" customFormat="1" ht="15" customHeight="1" hidden="1">
      <c r="P150" s="442" t="s">
        <v>502</v>
      </c>
      <c r="Q150" s="446" t="s">
        <v>1273</v>
      </c>
      <c r="R150" s="444">
        <v>1.3</v>
      </c>
      <c r="S150" s="444">
        <v>0.2</v>
      </c>
      <c r="T150" s="44"/>
      <c r="U150" s="22"/>
    </row>
    <row r="151" spans="16:21" s="134" customFormat="1" ht="15" customHeight="1" hidden="1">
      <c r="P151" s="442" t="s">
        <v>504</v>
      </c>
      <c r="Q151" s="446" t="s">
        <v>513</v>
      </c>
      <c r="R151" s="444">
        <v>1.3</v>
      </c>
      <c r="S151" s="444">
        <v>0.2</v>
      </c>
      <c r="T151" s="44"/>
      <c r="U151" s="22"/>
    </row>
    <row r="152" spans="16:21" s="134" customFormat="1" ht="15" customHeight="1" hidden="1">
      <c r="P152" s="442" t="s">
        <v>1153</v>
      </c>
      <c r="Q152" s="446" t="s">
        <v>514</v>
      </c>
      <c r="R152" s="444">
        <v>1.3</v>
      </c>
      <c r="S152" s="444">
        <v>0.2</v>
      </c>
      <c r="T152" s="46"/>
      <c r="U152" s="22"/>
    </row>
    <row r="153" spans="16:21" s="134" customFormat="1" ht="15" customHeight="1" hidden="1">
      <c r="P153" s="442" t="s">
        <v>505</v>
      </c>
      <c r="Q153" s="446" t="s">
        <v>515</v>
      </c>
      <c r="R153" s="444">
        <v>1.3</v>
      </c>
      <c r="S153" s="444">
        <v>0.2</v>
      </c>
      <c r="T153" s="44"/>
      <c r="U153" s="22"/>
    </row>
    <row r="154" spans="16:21" s="134" customFormat="1" ht="15" customHeight="1" hidden="1">
      <c r="P154" s="442" t="s">
        <v>1154</v>
      </c>
      <c r="Q154" s="446" t="s">
        <v>516</v>
      </c>
      <c r="R154" s="444">
        <v>1.3</v>
      </c>
      <c r="S154" s="444">
        <v>0.2</v>
      </c>
      <c r="T154" s="44"/>
      <c r="U154" s="22"/>
    </row>
    <row r="155" spans="16:21" s="134" customFormat="1" ht="15" customHeight="1" hidden="1">
      <c r="P155" s="442" t="s">
        <v>818</v>
      </c>
      <c r="Q155" s="446" t="s">
        <v>517</v>
      </c>
      <c r="R155" s="444">
        <v>1.3</v>
      </c>
      <c r="S155" s="444">
        <v>0.2</v>
      </c>
      <c r="T155" s="44"/>
      <c r="U155" s="22"/>
    </row>
    <row r="156" spans="16:21" s="134" customFormat="1" ht="15" customHeight="1" hidden="1">
      <c r="P156" s="442" t="s">
        <v>819</v>
      </c>
      <c r="Q156" s="446" t="s">
        <v>1274</v>
      </c>
      <c r="R156" s="444">
        <v>1.3</v>
      </c>
      <c r="S156" s="444">
        <v>0.2</v>
      </c>
      <c r="T156" s="44"/>
      <c r="U156" s="22"/>
    </row>
    <row r="157" spans="16:21" s="134" customFormat="1" ht="15" customHeight="1" hidden="1">
      <c r="P157" s="442" t="s">
        <v>828</v>
      </c>
      <c r="Q157" s="446" t="s">
        <v>518</v>
      </c>
      <c r="R157" s="444">
        <v>1.3</v>
      </c>
      <c r="S157" s="444">
        <v>0.2</v>
      </c>
      <c r="T157" s="44"/>
      <c r="U157" s="22"/>
    </row>
    <row r="158" spans="16:21" s="134" customFormat="1" ht="15" customHeight="1" hidden="1">
      <c r="P158" s="442" t="s">
        <v>829</v>
      </c>
      <c r="Q158" s="446" t="s">
        <v>519</v>
      </c>
      <c r="R158" s="444">
        <v>1.3</v>
      </c>
      <c r="S158" s="444">
        <v>0.2</v>
      </c>
      <c r="T158" s="44"/>
      <c r="U158" s="22"/>
    </row>
    <row r="159" spans="16:21" s="134" customFormat="1" ht="15" customHeight="1" hidden="1">
      <c r="P159" s="442" t="s">
        <v>1160</v>
      </c>
      <c r="Q159" s="446" t="s">
        <v>1275</v>
      </c>
      <c r="R159" s="444">
        <v>1.3</v>
      </c>
      <c r="S159" s="444">
        <v>0.2</v>
      </c>
      <c r="T159" s="44"/>
      <c r="U159" s="22"/>
    </row>
    <row r="160" spans="16:21" s="134" customFormat="1" ht="15" customHeight="1" hidden="1">
      <c r="P160" s="442" t="s">
        <v>1155</v>
      </c>
      <c r="Q160" s="446" t="s">
        <v>1276</v>
      </c>
      <c r="R160" s="444">
        <v>1.3</v>
      </c>
      <c r="S160" s="444">
        <v>0.2</v>
      </c>
      <c r="T160" s="44"/>
      <c r="U160" s="22"/>
    </row>
    <row r="161" spans="16:21" s="134" customFormat="1" ht="15" customHeight="1" hidden="1">
      <c r="P161" s="442" t="s">
        <v>1156</v>
      </c>
      <c r="Q161" s="446" t="s">
        <v>520</v>
      </c>
      <c r="R161" s="444">
        <v>1.3</v>
      </c>
      <c r="S161" s="444">
        <v>0.2</v>
      </c>
      <c r="T161" s="44"/>
      <c r="U161" s="22"/>
    </row>
    <row r="162" spans="16:21" s="134" customFormat="1" ht="15" customHeight="1" hidden="1">
      <c r="P162" s="442" t="s">
        <v>1157</v>
      </c>
      <c r="Q162" s="446" t="s">
        <v>521</v>
      </c>
      <c r="R162" s="444">
        <v>1.3</v>
      </c>
      <c r="S162" s="444">
        <v>0.2</v>
      </c>
      <c r="T162" s="44"/>
      <c r="U162" s="22"/>
    </row>
    <row r="163" spans="16:21" s="134" customFormat="1" ht="15" customHeight="1" hidden="1">
      <c r="P163" s="442" t="s">
        <v>1158</v>
      </c>
      <c r="Q163" s="446" t="s">
        <v>522</v>
      </c>
      <c r="R163" s="444">
        <v>1.4</v>
      </c>
      <c r="S163" s="444">
        <v>0.2</v>
      </c>
      <c r="T163" s="44"/>
      <c r="U163" s="22"/>
    </row>
    <row r="164" spans="16:21" s="134" customFormat="1" ht="15" customHeight="1" hidden="1">
      <c r="P164" s="442" t="s">
        <v>1159</v>
      </c>
      <c r="Q164" s="446" t="s">
        <v>523</v>
      </c>
      <c r="R164" s="444">
        <v>1.7</v>
      </c>
      <c r="S164" s="444">
        <v>0.3</v>
      </c>
      <c r="T164" s="44"/>
      <c r="U164" s="22"/>
    </row>
    <row r="165" spans="16:21" s="134" customFormat="1" ht="15" customHeight="1" hidden="1">
      <c r="P165" s="442" t="s">
        <v>506</v>
      </c>
      <c r="Q165" s="446" t="s">
        <v>524</v>
      </c>
      <c r="R165" s="444">
        <v>1.4</v>
      </c>
      <c r="S165" s="444">
        <v>0.2</v>
      </c>
      <c r="T165" s="44"/>
      <c r="U165" s="22"/>
    </row>
    <row r="166" spans="16:21" s="134" customFormat="1" ht="15" customHeight="1" hidden="1">
      <c r="P166" s="442" t="s">
        <v>1205</v>
      </c>
      <c r="Q166" s="446" t="s">
        <v>525</v>
      </c>
      <c r="R166" s="444">
        <v>1.4</v>
      </c>
      <c r="S166" s="444">
        <v>0.2</v>
      </c>
      <c r="T166" s="44"/>
      <c r="U166" s="22"/>
    </row>
    <row r="167" spans="16:21" s="134" customFormat="1" ht="15" customHeight="1" hidden="1">
      <c r="P167" s="442" t="s">
        <v>1161</v>
      </c>
      <c r="Q167" s="446" t="s">
        <v>526</v>
      </c>
      <c r="R167" s="444">
        <v>1.4</v>
      </c>
      <c r="S167" s="444">
        <v>0.2</v>
      </c>
      <c r="T167" s="44"/>
      <c r="U167" s="22"/>
    </row>
    <row r="168" spans="16:21" s="134" customFormat="1" ht="15" customHeight="1" hidden="1">
      <c r="P168" s="442" t="s">
        <v>1200</v>
      </c>
      <c r="Q168" s="446" t="s">
        <v>527</v>
      </c>
      <c r="R168" s="444">
        <v>1.4</v>
      </c>
      <c r="S168" s="444">
        <v>0.2</v>
      </c>
      <c r="T168" s="44"/>
      <c r="U168" s="22"/>
    </row>
    <row r="169" spans="16:21" s="134" customFormat="1" ht="15" customHeight="1" hidden="1">
      <c r="P169" s="442" t="s">
        <v>1201</v>
      </c>
      <c r="Q169" s="446" t="s">
        <v>1277</v>
      </c>
      <c r="R169" s="444">
        <v>1.4</v>
      </c>
      <c r="S169" s="444">
        <v>0.2</v>
      </c>
      <c r="T169" s="44"/>
      <c r="U169" s="22"/>
    </row>
    <row r="170" spans="16:21" s="134" customFormat="1" ht="15" customHeight="1" hidden="1">
      <c r="P170" s="442" t="s">
        <v>1202</v>
      </c>
      <c r="Q170" s="446" t="s">
        <v>528</v>
      </c>
      <c r="R170" s="444">
        <v>1.4</v>
      </c>
      <c r="S170" s="444">
        <v>0.2</v>
      </c>
      <c r="T170" s="44"/>
      <c r="U170" s="22"/>
    </row>
    <row r="171" spans="16:21" s="134" customFormat="1" ht="15" customHeight="1" hidden="1">
      <c r="P171" s="442" t="s">
        <v>507</v>
      </c>
      <c r="Q171" s="446" t="s">
        <v>1278</v>
      </c>
      <c r="R171" s="444">
        <v>1.4</v>
      </c>
      <c r="S171" s="444">
        <v>0.2</v>
      </c>
      <c r="T171" s="44"/>
      <c r="U171" s="22"/>
    </row>
    <row r="172" spans="16:21" s="134" customFormat="1" ht="15" customHeight="1" hidden="1">
      <c r="P172" s="442" t="s">
        <v>1203</v>
      </c>
      <c r="Q172" s="446" t="s">
        <v>529</v>
      </c>
      <c r="R172" s="444">
        <v>1.4</v>
      </c>
      <c r="S172" s="444">
        <v>0.2</v>
      </c>
      <c r="T172" s="44"/>
      <c r="U172" s="22"/>
    </row>
    <row r="173" spans="16:21" s="134" customFormat="1" ht="15" customHeight="1" hidden="1">
      <c r="P173" s="442" t="s">
        <v>1204</v>
      </c>
      <c r="Q173" s="446" t="s">
        <v>530</v>
      </c>
      <c r="R173" s="444">
        <v>1.4</v>
      </c>
      <c r="S173" s="444">
        <v>0.2</v>
      </c>
      <c r="T173" s="44"/>
      <c r="U173" s="22"/>
    </row>
    <row r="174" spans="16:21" s="134" customFormat="1" ht="15" customHeight="1" hidden="1">
      <c r="P174" s="442" t="s">
        <v>531</v>
      </c>
      <c r="Q174" s="446" t="s">
        <v>1279</v>
      </c>
      <c r="R174" s="444">
        <v>1.3</v>
      </c>
      <c r="S174" s="444">
        <v>0.2</v>
      </c>
      <c r="T174" s="44"/>
      <c r="U174" s="22"/>
    </row>
    <row r="175" spans="16:21" s="134" customFormat="1" ht="15" customHeight="1" hidden="1">
      <c r="P175" s="442" t="s">
        <v>1206</v>
      </c>
      <c r="Q175" s="446" t="s">
        <v>1280</v>
      </c>
      <c r="R175" s="444">
        <v>1.3</v>
      </c>
      <c r="S175" s="444">
        <v>0.2</v>
      </c>
      <c r="T175" s="44"/>
      <c r="U175" s="22"/>
    </row>
    <row r="176" spans="16:21" s="134" customFormat="1" ht="15" customHeight="1" hidden="1">
      <c r="P176" s="442" t="s">
        <v>1207</v>
      </c>
      <c r="Q176" s="446" t="s">
        <v>1281</v>
      </c>
      <c r="R176" s="444">
        <v>1.2</v>
      </c>
      <c r="S176" s="444">
        <v>0.15</v>
      </c>
      <c r="T176" s="44"/>
      <c r="U176" s="22"/>
    </row>
    <row r="177" spans="16:21" s="134" customFormat="1" ht="15" customHeight="1" hidden="1">
      <c r="P177" s="442" t="s">
        <v>1208</v>
      </c>
      <c r="Q177" s="446" t="s">
        <v>537</v>
      </c>
      <c r="R177" s="444">
        <v>1.2</v>
      </c>
      <c r="S177" s="444">
        <v>0.15</v>
      </c>
      <c r="T177" s="44"/>
      <c r="U177" s="22"/>
    </row>
    <row r="178" spans="16:21" s="134" customFormat="1" ht="15" customHeight="1" hidden="1">
      <c r="P178" s="442" t="s">
        <v>1209</v>
      </c>
      <c r="Q178" s="446" t="s">
        <v>538</v>
      </c>
      <c r="R178" s="444">
        <v>1.2</v>
      </c>
      <c r="S178" s="444">
        <v>0.15</v>
      </c>
      <c r="T178" s="44"/>
      <c r="U178" s="22"/>
    </row>
    <row r="179" spans="16:21" s="134" customFormat="1" ht="15" customHeight="1" hidden="1">
      <c r="P179" s="442" t="s">
        <v>532</v>
      </c>
      <c r="Q179" s="446" t="s">
        <v>539</v>
      </c>
      <c r="R179" s="444">
        <v>1.2</v>
      </c>
      <c r="S179" s="444">
        <v>0.15</v>
      </c>
      <c r="T179" s="44"/>
      <c r="U179" s="22"/>
    </row>
    <row r="180" spans="16:21" s="134" customFormat="1" ht="15" customHeight="1" hidden="1">
      <c r="P180" s="442" t="s">
        <v>533</v>
      </c>
      <c r="Q180" s="446" t="s">
        <v>540</v>
      </c>
      <c r="R180" s="444">
        <v>1.2</v>
      </c>
      <c r="S180" s="444">
        <v>0.15</v>
      </c>
      <c r="T180" s="44"/>
      <c r="U180" s="22"/>
    </row>
    <row r="181" spans="16:21" s="134" customFormat="1" ht="15" customHeight="1" hidden="1">
      <c r="P181" s="442" t="s">
        <v>534</v>
      </c>
      <c r="Q181" s="446" t="s">
        <v>541</v>
      </c>
      <c r="R181" s="444">
        <v>1.2</v>
      </c>
      <c r="S181" s="444">
        <v>0.15</v>
      </c>
      <c r="T181" s="44"/>
      <c r="U181" s="22"/>
    </row>
    <row r="182" spans="16:21" s="134" customFormat="1" ht="15" customHeight="1" hidden="1">
      <c r="P182" s="442" t="s">
        <v>535</v>
      </c>
      <c r="Q182" s="446" t="s">
        <v>542</v>
      </c>
      <c r="R182" s="444">
        <v>1.2</v>
      </c>
      <c r="S182" s="444">
        <v>0.15</v>
      </c>
      <c r="T182" s="44"/>
      <c r="U182" s="22"/>
    </row>
    <row r="183" spans="16:21" s="134" customFormat="1" ht="15" customHeight="1" hidden="1">
      <c r="P183" s="442" t="s">
        <v>536</v>
      </c>
      <c r="Q183" s="446" t="s">
        <v>543</v>
      </c>
      <c r="R183" s="444">
        <v>1.2</v>
      </c>
      <c r="S183" s="444">
        <v>0.15</v>
      </c>
      <c r="T183" s="44"/>
      <c r="U183" s="22"/>
    </row>
    <row r="184" spans="16:21" s="134" customFormat="1" ht="15" customHeight="1" hidden="1">
      <c r="P184" s="442" t="s">
        <v>1210</v>
      </c>
      <c r="Q184" s="446" t="s">
        <v>1282</v>
      </c>
      <c r="R184" s="444">
        <v>1.3</v>
      </c>
      <c r="S184" s="444">
        <v>0.2</v>
      </c>
      <c r="T184" s="44"/>
      <c r="U184" s="22"/>
    </row>
    <row r="185" spans="16:21" s="134" customFormat="1" ht="15" customHeight="1" hidden="1">
      <c r="P185" s="442" t="s">
        <v>1211</v>
      </c>
      <c r="Q185" s="446" t="s">
        <v>544</v>
      </c>
      <c r="R185" s="444">
        <v>1.3</v>
      </c>
      <c r="S185" s="444">
        <v>0.2</v>
      </c>
      <c r="T185" s="44"/>
      <c r="U185" s="22"/>
    </row>
    <row r="186" spans="16:21" s="134" customFormat="1" ht="15" customHeight="1" hidden="1">
      <c r="P186" s="442" t="s">
        <v>1212</v>
      </c>
      <c r="Q186" s="446" t="s">
        <v>546</v>
      </c>
      <c r="R186" s="444">
        <v>1.2</v>
      </c>
      <c r="S186" s="444">
        <v>0.15</v>
      </c>
      <c r="T186" s="46"/>
      <c r="U186" s="22"/>
    </row>
    <row r="187" spans="16:21" s="134" customFormat="1" ht="15" customHeight="1" hidden="1">
      <c r="P187" s="442" t="s">
        <v>1213</v>
      </c>
      <c r="Q187" s="446" t="s">
        <v>545</v>
      </c>
      <c r="R187" s="444">
        <v>1.3</v>
      </c>
      <c r="S187" s="444">
        <v>0.2</v>
      </c>
      <c r="T187" s="44"/>
      <c r="U187" s="22"/>
    </row>
    <row r="188" spans="16:21" s="134" customFormat="1" ht="15" customHeight="1" hidden="1">
      <c r="P188" s="442" t="s">
        <v>1214</v>
      </c>
      <c r="Q188" s="446" t="s">
        <v>1283</v>
      </c>
      <c r="R188" s="444">
        <v>1.3</v>
      </c>
      <c r="S188" s="444">
        <v>0.2</v>
      </c>
      <c r="T188" s="44"/>
      <c r="U188" s="22"/>
    </row>
    <row r="189" spans="16:21" s="134" customFormat="1" ht="15" customHeight="1" hidden="1">
      <c r="P189" s="442" t="s">
        <v>1215</v>
      </c>
      <c r="Q189" s="446" t="s">
        <v>1284</v>
      </c>
      <c r="R189" s="444">
        <v>1.2</v>
      </c>
      <c r="S189" s="444">
        <v>0.15</v>
      </c>
      <c r="T189" s="44"/>
      <c r="U189" s="22"/>
    </row>
    <row r="190" spans="16:21" s="134" customFormat="1" ht="15" customHeight="1" hidden="1">
      <c r="P190" s="442" t="s">
        <v>1216</v>
      </c>
      <c r="Q190" s="446" t="s">
        <v>553</v>
      </c>
      <c r="R190" s="444">
        <v>1.3</v>
      </c>
      <c r="S190" s="444">
        <v>0.2</v>
      </c>
      <c r="T190" s="44"/>
      <c r="U190" s="22"/>
    </row>
    <row r="191" spans="16:21" s="134" customFormat="1" ht="15" customHeight="1" hidden="1">
      <c r="P191" s="442" t="s">
        <v>547</v>
      </c>
      <c r="Q191" s="446" t="s">
        <v>554</v>
      </c>
      <c r="R191" s="444">
        <v>1.3</v>
      </c>
      <c r="S191" s="444">
        <v>0.2</v>
      </c>
      <c r="T191" s="44"/>
      <c r="U191" s="22"/>
    </row>
    <row r="192" spans="16:21" s="134" customFormat="1" ht="15" customHeight="1" hidden="1">
      <c r="P192" s="442" t="s">
        <v>548</v>
      </c>
      <c r="Q192" s="446" t="s">
        <v>1288</v>
      </c>
      <c r="R192" s="444">
        <v>1.3</v>
      </c>
      <c r="S192" s="444">
        <v>0.2</v>
      </c>
      <c r="T192" s="44"/>
      <c r="U192" s="22"/>
    </row>
    <row r="193" spans="16:21" s="134" customFormat="1" ht="15" customHeight="1" hidden="1">
      <c r="P193" s="442" t="s">
        <v>549</v>
      </c>
      <c r="Q193" s="446" t="s">
        <v>555</v>
      </c>
      <c r="R193" s="444">
        <v>1.3</v>
      </c>
      <c r="S193" s="444">
        <v>0.2</v>
      </c>
      <c r="T193" s="44"/>
      <c r="U193" s="22"/>
    </row>
    <row r="194" spans="16:21" s="134" customFormat="1" ht="15" customHeight="1" hidden="1">
      <c r="P194" s="442" t="s">
        <v>550</v>
      </c>
      <c r="Q194" s="446" t="s">
        <v>556</v>
      </c>
      <c r="R194" s="444">
        <v>1.3</v>
      </c>
      <c r="S194" s="444">
        <v>0.2</v>
      </c>
      <c r="T194" s="44"/>
      <c r="U194" s="22"/>
    </row>
    <row r="195" spans="16:21" s="134" customFormat="1" ht="15" customHeight="1" hidden="1">
      <c r="P195" s="442" t="s">
        <v>551</v>
      </c>
      <c r="Q195" s="446" t="s">
        <v>557</v>
      </c>
      <c r="R195" s="444">
        <v>1.3</v>
      </c>
      <c r="S195" s="444">
        <v>0.2</v>
      </c>
      <c r="T195" s="44"/>
      <c r="U195" s="22"/>
    </row>
    <row r="196" spans="16:21" s="134" customFormat="1" ht="15" customHeight="1" hidden="1">
      <c r="P196" s="442" t="s">
        <v>552</v>
      </c>
      <c r="Q196" s="446" t="s">
        <v>1285</v>
      </c>
      <c r="R196" s="444">
        <v>1.3</v>
      </c>
      <c r="S196" s="444">
        <v>0.2</v>
      </c>
      <c r="T196" s="44"/>
      <c r="U196" s="22"/>
    </row>
    <row r="197" spans="16:21" s="134" customFormat="1" ht="15" customHeight="1" hidden="1">
      <c r="P197" s="442" t="s">
        <v>1224</v>
      </c>
      <c r="Q197" s="446" t="s">
        <v>558</v>
      </c>
      <c r="R197" s="444">
        <v>1.3</v>
      </c>
      <c r="S197" s="444">
        <v>0.2</v>
      </c>
      <c r="T197" s="44"/>
      <c r="U197" s="22"/>
    </row>
    <row r="198" spans="16:21" s="134" customFormat="1" ht="15" customHeight="1" hidden="1">
      <c r="P198" s="442" t="s">
        <v>1217</v>
      </c>
      <c r="Q198" s="446" t="s">
        <v>559</v>
      </c>
      <c r="R198" s="444">
        <v>1.3</v>
      </c>
      <c r="S198" s="444">
        <v>0.2</v>
      </c>
      <c r="T198" s="44"/>
      <c r="U198" s="22"/>
    </row>
    <row r="199" spans="16:21" s="134" customFormat="1" ht="15" customHeight="1" hidden="1">
      <c r="P199" s="442" t="s">
        <v>1218</v>
      </c>
      <c r="Q199" s="446" t="s">
        <v>560</v>
      </c>
      <c r="R199" s="444">
        <v>1.3</v>
      </c>
      <c r="S199" s="444">
        <v>0.2</v>
      </c>
      <c r="T199" s="44"/>
      <c r="U199" s="22"/>
    </row>
    <row r="200" spans="16:21" s="134" customFormat="1" ht="15" customHeight="1" hidden="1">
      <c r="P200" s="442" t="s">
        <v>1219</v>
      </c>
      <c r="Q200" s="446" t="s">
        <v>561</v>
      </c>
      <c r="R200" s="444">
        <v>1.3</v>
      </c>
      <c r="S200" s="444">
        <v>0.2</v>
      </c>
      <c r="T200" s="44"/>
      <c r="U200" s="22"/>
    </row>
    <row r="201" spans="16:21" s="134" customFormat="1" ht="15" customHeight="1" hidden="1">
      <c r="P201" s="442" t="s">
        <v>1220</v>
      </c>
      <c r="Q201" s="446" t="s">
        <v>562</v>
      </c>
      <c r="R201" s="444">
        <v>1.3</v>
      </c>
      <c r="S201" s="444">
        <v>0.2</v>
      </c>
      <c r="T201" s="44"/>
      <c r="U201" s="22"/>
    </row>
    <row r="202" spans="16:21" s="134" customFormat="1" ht="15" customHeight="1" hidden="1">
      <c r="P202" s="442" t="s">
        <v>1221</v>
      </c>
      <c r="Q202" s="446" t="s">
        <v>563</v>
      </c>
      <c r="R202" s="444">
        <v>1.3</v>
      </c>
      <c r="S202" s="444">
        <v>0.2</v>
      </c>
      <c r="T202" s="44"/>
      <c r="U202" s="22"/>
    </row>
    <row r="203" spans="16:21" s="134" customFormat="1" ht="15" customHeight="1" hidden="1">
      <c r="P203" s="442" t="s">
        <v>1222</v>
      </c>
      <c r="Q203" s="446" t="s">
        <v>564</v>
      </c>
      <c r="R203" s="444">
        <v>1.3</v>
      </c>
      <c r="S203" s="444">
        <v>0.2</v>
      </c>
      <c r="T203" s="44"/>
      <c r="U203" s="22"/>
    </row>
    <row r="204" spans="16:21" s="134" customFormat="1" ht="15" customHeight="1" hidden="1">
      <c r="P204" s="442" t="s">
        <v>1223</v>
      </c>
      <c r="Q204" s="446" t="s">
        <v>565</v>
      </c>
      <c r="R204" s="444">
        <v>1.4</v>
      </c>
      <c r="S204" s="444">
        <v>0.2</v>
      </c>
      <c r="T204" s="44"/>
      <c r="U204" s="22"/>
    </row>
    <row r="205" spans="16:21" s="134" customFormat="1" ht="15" customHeight="1" hidden="1">
      <c r="P205" s="442" t="s">
        <v>1229</v>
      </c>
      <c r="Q205" s="446" t="s">
        <v>567</v>
      </c>
      <c r="R205" s="444">
        <v>1.3</v>
      </c>
      <c r="S205" s="444">
        <v>0.2</v>
      </c>
      <c r="T205" s="44"/>
      <c r="U205" s="22"/>
    </row>
    <row r="206" spans="16:21" s="134" customFormat="1" ht="15" customHeight="1" hidden="1">
      <c r="P206" s="442" t="s">
        <v>1225</v>
      </c>
      <c r="Q206" s="446" t="s">
        <v>568</v>
      </c>
      <c r="R206" s="444">
        <v>1.3</v>
      </c>
      <c r="S206" s="444">
        <v>0.2</v>
      </c>
      <c r="T206" s="44"/>
      <c r="U206" s="22"/>
    </row>
    <row r="207" spans="16:21" s="134" customFormat="1" ht="15" customHeight="1" hidden="1">
      <c r="P207" s="442" t="s">
        <v>1226</v>
      </c>
      <c r="Q207" s="446" t="s">
        <v>569</v>
      </c>
      <c r="R207" s="444">
        <v>1.3</v>
      </c>
      <c r="S207" s="444">
        <v>0.2</v>
      </c>
      <c r="T207" s="44"/>
      <c r="U207" s="22"/>
    </row>
    <row r="208" spans="16:21" s="134" customFormat="1" ht="15" customHeight="1" hidden="1">
      <c r="P208" s="442" t="s">
        <v>1227</v>
      </c>
      <c r="Q208" s="446" t="s">
        <v>570</v>
      </c>
      <c r="R208" s="444">
        <v>1.3</v>
      </c>
      <c r="S208" s="444">
        <v>0.2</v>
      </c>
      <c r="T208" s="44"/>
      <c r="U208" s="22"/>
    </row>
    <row r="209" spans="16:21" s="134" customFormat="1" ht="15" customHeight="1" hidden="1">
      <c r="P209" s="442" t="s">
        <v>1228</v>
      </c>
      <c r="Q209" s="446" t="s">
        <v>571</v>
      </c>
      <c r="R209" s="444">
        <v>1.3</v>
      </c>
      <c r="S209" s="444">
        <v>0.2</v>
      </c>
      <c r="T209" s="44"/>
      <c r="U209" s="22"/>
    </row>
    <row r="210" spans="16:21" s="134" customFormat="1" ht="15" customHeight="1" hidden="1">
      <c r="P210" s="442" t="s">
        <v>566</v>
      </c>
      <c r="Q210" s="446" t="s">
        <v>49</v>
      </c>
      <c r="R210" s="444">
        <v>1.3</v>
      </c>
      <c r="S210" s="444">
        <v>0.2</v>
      </c>
      <c r="T210" s="44"/>
      <c r="U210" s="22"/>
    </row>
    <row r="211" spans="16:21" s="134" customFormat="1" ht="15" customHeight="1" hidden="1">
      <c r="P211" s="442" t="s">
        <v>572</v>
      </c>
      <c r="Q211" s="446" t="s">
        <v>574</v>
      </c>
      <c r="R211" s="444">
        <v>1.3</v>
      </c>
      <c r="S211" s="444">
        <v>0.2</v>
      </c>
      <c r="T211" s="44"/>
      <c r="U211" s="22"/>
    </row>
    <row r="212" spans="16:21" s="134" customFormat="1" ht="15" customHeight="1" hidden="1">
      <c r="P212" s="442" t="s">
        <v>1232</v>
      </c>
      <c r="Q212" s="446" t="s">
        <v>575</v>
      </c>
      <c r="R212" s="444">
        <v>1.3</v>
      </c>
      <c r="S212" s="444">
        <v>0.2</v>
      </c>
      <c r="T212" s="44"/>
      <c r="U212" s="22"/>
    </row>
    <row r="213" spans="16:21" s="134" customFormat="1" ht="15" customHeight="1" hidden="1">
      <c r="P213" s="442" t="s">
        <v>1230</v>
      </c>
      <c r="Q213" s="446" t="s">
        <v>577</v>
      </c>
      <c r="R213" s="444">
        <v>1.6</v>
      </c>
      <c r="S213" s="444">
        <v>0.1</v>
      </c>
      <c r="T213" s="44"/>
      <c r="U213" s="22"/>
    </row>
    <row r="214" spans="16:21" s="134" customFormat="1" ht="15" customHeight="1" hidden="1">
      <c r="P214" s="442" t="s">
        <v>1231</v>
      </c>
      <c r="Q214" s="446" t="s">
        <v>1287</v>
      </c>
      <c r="R214" s="444">
        <v>1.3</v>
      </c>
      <c r="S214" s="444">
        <v>0.2</v>
      </c>
      <c r="T214" s="44"/>
      <c r="U214" s="22"/>
    </row>
    <row r="215" spans="16:21" s="134" customFormat="1" ht="15" customHeight="1" hidden="1">
      <c r="P215" s="442" t="s">
        <v>573</v>
      </c>
      <c r="Q215" s="446" t="s">
        <v>576</v>
      </c>
      <c r="R215" s="444">
        <v>1.3</v>
      </c>
      <c r="S215" s="444">
        <v>0.2</v>
      </c>
      <c r="T215" s="44"/>
      <c r="U215" s="22"/>
    </row>
    <row r="216" spans="16:21" s="134" customFormat="1" ht="15" customHeight="1" hidden="1">
      <c r="P216" s="442" t="s">
        <v>1233</v>
      </c>
      <c r="Q216" s="446" t="s">
        <v>247</v>
      </c>
      <c r="R216" s="444">
        <v>1.3</v>
      </c>
      <c r="S216" s="444">
        <v>0.2</v>
      </c>
      <c r="T216" s="44"/>
      <c r="U216" s="22"/>
    </row>
    <row r="217" spans="16:21" s="134" customFormat="1" ht="15" customHeight="1" hidden="1">
      <c r="P217" s="442" t="s">
        <v>1234</v>
      </c>
      <c r="Q217" s="446" t="s">
        <v>584</v>
      </c>
      <c r="R217" s="444">
        <v>1.3</v>
      </c>
      <c r="S217" s="444">
        <v>0.2</v>
      </c>
      <c r="T217" s="44"/>
      <c r="U217" s="22"/>
    </row>
    <row r="218" spans="16:21" s="134" customFormat="1" ht="15" customHeight="1" hidden="1">
      <c r="P218" s="442" t="s">
        <v>578</v>
      </c>
      <c r="Q218" s="446" t="s">
        <v>585</v>
      </c>
      <c r="R218" s="444">
        <v>1.3</v>
      </c>
      <c r="S218" s="444">
        <v>0.2</v>
      </c>
      <c r="T218" s="44"/>
      <c r="U218" s="22"/>
    </row>
    <row r="219" spans="16:21" s="134" customFormat="1" ht="15" customHeight="1" hidden="1">
      <c r="P219" s="442" t="s">
        <v>579</v>
      </c>
      <c r="Q219" s="446" t="s">
        <v>586</v>
      </c>
      <c r="R219" s="444">
        <v>1.3</v>
      </c>
      <c r="S219" s="444">
        <v>0.2</v>
      </c>
      <c r="T219" s="44"/>
      <c r="U219" s="22"/>
    </row>
    <row r="220" spans="16:21" s="134" customFormat="1" ht="15" customHeight="1" hidden="1">
      <c r="P220" s="442" t="s">
        <v>580</v>
      </c>
      <c r="Q220" s="446" t="s">
        <v>587</v>
      </c>
      <c r="R220" s="444">
        <v>1.3</v>
      </c>
      <c r="S220" s="444">
        <v>0.2</v>
      </c>
      <c r="T220" s="44"/>
      <c r="U220" s="22"/>
    </row>
    <row r="221" spans="16:21" s="134" customFormat="1" ht="15" customHeight="1" hidden="1">
      <c r="P221" s="442" t="s">
        <v>581</v>
      </c>
      <c r="Q221" s="446" t="s">
        <v>589</v>
      </c>
      <c r="R221" s="444">
        <v>1.3</v>
      </c>
      <c r="S221" s="444">
        <v>0.2</v>
      </c>
      <c r="T221" s="44"/>
      <c r="U221" s="22"/>
    </row>
    <row r="222" spans="16:21" s="134" customFormat="1" ht="15" customHeight="1" hidden="1">
      <c r="P222" s="442" t="s">
        <v>582</v>
      </c>
      <c r="Q222" s="446" t="s">
        <v>588</v>
      </c>
      <c r="R222" s="444">
        <v>1.3</v>
      </c>
      <c r="S222" s="444">
        <v>0.2</v>
      </c>
      <c r="T222" s="44"/>
      <c r="U222" s="22"/>
    </row>
    <row r="223" spans="16:21" s="134" customFormat="1" ht="15" customHeight="1" hidden="1">
      <c r="P223" s="442" t="s">
        <v>583</v>
      </c>
      <c r="Q223" s="446" t="s">
        <v>590</v>
      </c>
      <c r="R223" s="444">
        <v>1.3</v>
      </c>
      <c r="S223" s="444">
        <v>0.2</v>
      </c>
      <c r="T223" s="44"/>
      <c r="U223" s="22"/>
    </row>
    <row r="224" spans="16:21" s="134" customFormat="1" ht="15" customHeight="1" hidden="1">
      <c r="P224" s="442" t="s">
        <v>911</v>
      </c>
      <c r="Q224" s="446" t="s">
        <v>248</v>
      </c>
      <c r="R224" s="444">
        <v>1.7</v>
      </c>
      <c r="S224" s="444">
        <v>0.3</v>
      </c>
      <c r="T224" s="44"/>
      <c r="U224" s="22"/>
    </row>
    <row r="225" spans="16:21" s="134" customFormat="1" ht="15" customHeight="1" hidden="1">
      <c r="P225" s="442" t="s">
        <v>922</v>
      </c>
      <c r="Q225" s="446" t="s">
        <v>592</v>
      </c>
      <c r="R225" s="444">
        <v>1.7</v>
      </c>
      <c r="S225" s="444">
        <v>0.3</v>
      </c>
      <c r="T225" s="44"/>
      <c r="U225" s="22"/>
    </row>
    <row r="226" spans="16:21" s="134" customFormat="1" ht="15" customHeight="1" hidden="1">
      <c r="P226" s="442" t="s">
        <v>924</v>
      </c>
      <c r="Q226" s="446" t="s">
        <v>249</v>
      </c>
      <c r="R226" s="444">
        <v>1.7</v>
      </c>
      <c r="S226" s="444">
        <v>0.3</v>
      </c>
      <c r="T226" s="44"/>
      <c r="U226" s="22"/>
    </row>
    <row r="227" spans="16:21" s="134" customFormat="1" ht="15" customHeight="1" hidden="1">
      <c r="P227" s="442" t="s">
        <v>926</v>
      </c>
      <c r="Q227" s="446" t="s">
        <v>250</v>
      </c>
      <c r="R227" s="444">
        <v>1.3</v>
      </c>
      <c r="S227" s="444">
        <v>0.2</v>
      </c>
      <c r="T227" s="44"/>
      <c r="U227" s="22"/>
    </row>
    <row r="228" spans="16:21" s="134" customFormat="1" ht="15" customHeight="1" hidden="1">
      <c r="P228" s="442" t="s">
        <v>928</v>
      </c>
      <c r="Q228" s="446" t="s">
        <v>251</v>
      </c>
      <c r="R228" s="444">
        <v>1.7</v>
      </c>
      <c r="S228" s="444">
        <v>0.3</v>
      </c>
      <c r="T228" s="44"/>
      <c r="U228" s="22"/>
    </row>
    <row r="229" spans="16:21" s="134" customFormat="1" ht="15" customHeight="1" hidden="1">
      <c r="P229" s="442" t="s">
        <v>938</v>
      </c>
      <c r="Q229" s="446" t="s">
        <v>594</v>
      </c>
      <c r="R229" s="444">
        <v>1.3</v>
      </c>
      <c r="S229" s="444">
        <v>0.2</v>
      </c>
      <c r="T229" s="44"/>
      <c r="U229" s="22"/>
    </row>
    <row r="230" spans="16:21" s="134" customFormat="1" ht="15" customHeight="1" hidden="1">
      <c r="P230" s="442" t="s">
        <v>591</v>
      </c>
      <c r="Q230" s="446" t="s">
        <v>593</v>
      </c>
      <c r="R230" s="444">
        <v>1.7</v>
      </c>
      <c r="S230" s="444">
        <v>0.3</v>
      </c>
      <c r="T230" s="44"/>
      <c r="U230" s="22"/>
    </row>
    <row r="231" spans="16:21" s="134" customFormat="1" ht="15" customHeight="1" hidden="1">
      <c r="P231" s="442" t="s">
        <v>1235</v>
      </c>
      <c r="Q231" s="446" t="s">
        <v>595</v>
      </c>
      <c r="R231" s="444">
        <v>1.3</v>
      </c>
      <c r="S231" s="444">
        <v>0.2</v>
      </c>
      <c r="T231" s="44"/>
      <c r="U231" s="22"/>
    </row>
    <row r="232" spans="16:21" s="134" customFormat="1" ht="15" customHeight="1" hidden="1">
      <c r="P232" s="442" t="s">
        <v>1236</v>
      </c>
      <c r="Q232" s="446" t="s">
        <v>596</v>
      </c>
      <c r="R232" s="444">
        <v>1.3</v>
      </c>
      <c r="S232" s="444">
        <v>0.2</v>
      </c>
      <c r="T232" s="44"/>
      <c r="U232" s="22"/>
    </row>
    <row r="233" spans="16:21" s="134" customFormat="1" ht="15" customHeight="1" hidden="1">
      <c r="P233" s="447"/>
      <c r="Q233" s="443"/>
      <c r="R233" s="444"/>
      <c r="S233" s="444"/>
      <c r="T233" s="44"/>
      <c r="U233" s="22"/>
    </row>
    <row r="234" spans="16:21" s="134" customFormat="1" ht="15" customHeight="1" hidden="1">
      <c r="P234" s="444">
        <v>351</v>
      </c>
      <c r="Q234" s="446" t="s">
        <v>597</v>
      </c>
      <c r="R234" s="444">
        <v>1.1</v>
      </c>
      <c r="S234" s="444">
        <v>0.25</v>
      </c>
      <c r="T234" s="44"/>
      <c r="U234" s="22"/>
    </row>
    <row r="235" spans="16:21" s="134" customFormat="1" ht="15" customHeight="1" hidden="1">
      <c r="P235" s="444">
        <v>352</v>
      </c>
      <c r="Q235" s="446" t="s">
        <v>252</v>
      </c>
      <c r="R235" s="444">
        <v>1.01</v>
      </c>
      <c r="S235" s="444">
        <v>0.3</v>
      </c>
      <c r="T235" s="44"/>
      <c r="U235" s="22"/>
    </row>
    <row r="236" spans="16:21" s="134" customFormat="1" ht="15" customHeight="1" hidden="1">
      <c r="P236" s="444">
        <v>353</v>
      </c>
      <c r="Q236" s="446" t="s">
        <v>598</v>
      </c>
      <c r="R236" s="444">
        <v>1.1</v>
      </c>
      <c r="S236" s="444">
        <v>0.1</v>
      </c>
      <c r="T236" s="44"/>
      <c r="U236" s="22"/>
    </row>
    <row r="237" spans="16:21" s="134" customFormat="1" ht="15" customHeight="1" hidden="1">
      <c r="P237" s="445"/>
      <c r="Q237" s="445"/>
      <c r="R237" s="445"/>
      <c r="S237" s="445"/>
      <c r="T237" s="44"/>
      <c r="U237" s="22"/>
    </row>
    <row r="238" spans="16:21" s="134" customFormat="1" ht="15" customHeight="1" hidden="1">
      <c r="P238" s="442" t="s">
        <v>600</v>
      </c>
      <c r="Q238" s="446" t="s">
        <v>605</v>
      </c>
      <c r="R238" s="444">
        <v>1.1</v>
      </c>
      <c r="S238" s="444">
        <v>0.1</v>
      </c>
      <c r="T238" s="44"/>
      <c r="U238" s="22"/>
    </row>
    <row r="239" spans="16:21" s="134" customFormat="1" ht="15" customHeight="1" hidden="1">
      <c r="P239" s="442" t="s">
        <v>601</v>
      </c>
      <c r="Q239" s="446" t="s">
        <v>606</v>
      </c>
      <c r="R239" s="444">
        <v>1.1</v>
      </c>
      <c r="S239" s="444">
        <v>0.1</v>
      </c>
      <c r="T239" s="44"/>
      <c r="U239" s="22"/>
    </row>
    <row r="240" spans="16:21" s="134" customFormat="1" ht="15" customHeight="1" hidden="1">
      <c r="P240" s="442" t="s">
        <v>602</v>
      </c>
      <c r="Q240" s="446" t="s">
        <v>607</v>
      </c>
      <c r="R240" s="444">
        <v>1.1</v>
      </c>
      <c r="S240" s="444">
        <v>0.1</v>
      </c>
      <c r="T240" s="44"/>
      <c r="U240" s="22"/>
    </row>
    <row r="241" spans="16:21" s="134" customFormat="1" ht="15" customHeight="1" hidden="1">
      <c r="P241" s="442" t="s">
        <v>603</v>
      </c>
      <c r="Q241" s="446" t="s">
        <v>608</v>
      </c>
      <c r="R241" s="444">
        <v>1.1</v>
      </c>
      <c r="S241" s="444">
        <v>0.1</v>
      </c>
      <c r="T241" s="44"/>
      <c r="U241" s="22"/>
    </row>
    <row r="242" spans="16:21" s="134" customFormat="1" ht="15" customHeight="1" hidden="1">
      <c r="P242" s="442" t="s">
        <v>610</v>
      </c>
      <c r="Q242" s="446" t="s">
        <v>611</v>
      </c>
      <c r="R242" s="444">
        <v>1.7</v>
      </c>
      <c r="S242" s="444">
        <v>0.3</v>
      </c>
      <c r="T242" s="44"/>
      <c r="U242" s="22"/>
    </row>
    <row r="243" spans="16:21" s="134" customFormat="1" ht="15" customHeight="1" hidden="1">
      <c r="P243" s="442" t="s">
        <v>604</v>
      </c>
      <c r="Q243" s="446" t="s">
        <v>609</v>
      </c>
      <c r="R243" s="444">
        <v>1.1</v>
      </c>
      <c r="S243" s="444">
        <v>0.1</v>
      </c>
      <c r="T243" s="44"/>
      <c r="U243" s="22"/>
    </row>
    <row r="244" spans="16:21" s="134" customFormat="1" ht="15" customHeight="1" hidden="1">
      <c r="P244" s="447"/>
      <c r="Q244" s="443"/>
      <c r="R244" s="444"/>
      <c r="S244" s="444"/>
      <c r="T244" s="44"/>
      <c r="U244" s="22"/>
    </row>
    <row r="245" spans="16:21" s="134" customFormat="1" ht="15" customHeight="1" hidden="1">
      <c r="P245" s="442" t="s">
        <v>612</v>
      </c>
      <c r="Q245" s="446" t="s">
        <v>621</v>
      </c>
      <c r="R245" s="444">
        <v>1.1</v>
      </c>
      <c r="S245" s="444">
        <v>0.1</v>
      </c>
      <c r="T245" s="44"/>
      <c r="U245" s="22"/>
    </row>
    <row r="246" spans="16:21" s="134" customFormat="1" ht="15" customHeight="1" hidden="1">
      <c r="P246" s="442" t="s">
        <v>613</v>
      </c>
      <c r="Q246" s="446" t="s">
        <v>622</v>
      </c>
      <c r="R246" s="444">
        <v>1.2</v>
      </c>
      <c r="S246" s="444">
        <v>0.15</v>
      </c>
      <c r="T246" s="44"/>
      <c r="U246" s="22"/>
    </row>
    <row r="247" spans="16:21" s="134" customFormat="1" ht="15" customHeight="1" hidden="1">
      <c r="P247" s="442" t="s">
        <v>614</v>
      </c>
      <c r="Q247" s="446" t="s">
        <v>623</v>
      </c>
      <c r="R247" s="444">
        <v>1.2</v>
      </c>
      <c r="S247" s="444">
        <v>0.15</v>
      </c>
      <c r="T247" s="44"/>
      <c r="U247" s="22"/>
    </row>
    <row r="248" spans="16:21" s="134" customFormat="1" ht="15" customHeight="1" hidden="1">
      <c r="P248" s="442" t="s">
        <v>615</v>
      </c>
      <c r="Q248" s="446" t="s">
        <v>624</v>
      </c>
      <c r="R248" s="444">
        <v>1.2</v>
      </c>
      <c r="S248" s="444">
        <v>0.15</v>
      </c>
      <c r="T248" s="44"/>
      <c r="U248" s="22"/>
    </row>
    <row r="249" spans="16:21" s="134" customFormat="1" ht="15" customHeight="1" hidden="1">
      <c r="P249" s="442" t="s">
        <v>616</v>
      </c>
      <c r="Q249" s="446" t="s">
        <v>625</v>
      </c>
      <c r="R249" s="444">
        <v>1.2</v>
      </c>
      <c r="S249" s="444">
        <v>0.15</v>
      </c>
      <c r="T249" s="44"/>
      <c r="U249" s="22"/>
    </row>
    <row r="250" spans="16:21" s="134" customFormat="1" ht="15" customHeight="1" hidden="1">
      <c r="P250" s="442" t="s">
        <v>617</v>
      </c>
      <c r="Q250" s="446" t="s">
        <v>626</v>
      </c>
      <c r="R250" s="444">
        <v>1.2</v>
      </c>
      <c r="S250" s="444">
        <v>0.15</v>
      </c>
      <c r="T250" s="44"/>
      <c r="U250" s="22"/>
    </row>
    <row r="251" spans="16:21" s="134" customFormat="1" ht="15" customHeight="1" hidden="1">
      <c r="P251" s="442" t="s">
        <v>618</v>
      </c>
      <c r="Q251" s="446" t="s">
        <v>627</v>
      </c>
      <c r="R251" s="444">
        <v>1.2</v>
      </c>
      <c r="S251" s="444">
        <v>0.15</v>
      </c>
      <c r="T251" s="44"/>
      <c r="U251" s="22"/>
    </row>
    <row r="252" spans="16:21" s="134" customFormat="1" ht="15" customHeight="1" hidden="1">
      <c r="P252" s="442" t="s">
        <v>619</v>
      </c>
      <c r="Q252" s="446" t="s">
        <v>253</v>
      </c>
      <c r="R252" s="444">
        <v>1.2</v>
      </c>
      <c r="S252" s="444">
        <v>0.15</v>
      </c>
      <c r="T252" s="44"/>
      <c r="U252" s="22"/>
    </row>
    <row r="253" spans="16:21" s="134" customFormat="1" ht="15" customHeight="1" hidden="1">
      <c r="P253" s="442" t="s">
        <v>620</v>
      </c>
      <c r="Q253" s="446" t="s">
        <v>628</v>
      </c>
      <c r="R253" s="444">
        <v>1.2</v>
      </c>
      <c r="S253" s="444">
        <v>0.15</v>
      </c>
      <c r="T253" s="44"/>
      <c r="U253" s="22"/>
    </row>
    <row r="254" spans="16:21" s="134" customFormat="1" ht="15" customHeight="1" hidden="1">
      <c r="P254" s="447"/>
      <c r="Q254" s="443"/>
      <c r="R254" s="444"/>
      <c r="S254" s="444"/>
      <c r="T254" s="44"/>
      <c r="U254" s="22"/>
    </row>
    <row r="255" spans="16:21" s="134" customFormat="1" ht="15" customHeight="1" hidden="1">
      <c r="P255" s="442" t="s">
        <v>1240</v>
      </c>
      <c r="Q255" s="446" t="s">
        <v>255</v>
      </c>
      <c r="R255" s="444">
        <v>1</v>
      </c>
      <c r="S255" s="444">
        <v>0.1</v>
      </c>
      <c r="T255" s="44"/>
      <c r="U255" s="22"/>
    </row>
    <row r="256" spans="16:21" s="134" customFormat="1" ht="15" customHeight="1" hidden="1">
      <c r="P256" s="442" t="s">
        <v>1237</v>
      </c>
      <c r="Q256" s="446" t="s">
        <v>256</v>
      </c>
      <c r="R256" s="444">
        <v>1</v>
      </c>
      <c r="S256" s="444">
        <v>0.1</v>
      </c>
      <c r="T256" s="44"/>
      <c r="U256" s="22"/>
    </row>
    <row r="257" spans="16:21" s="134" customFormat="1" ht="15" customHeight="1" hidden="1">
      <c r="P257" s="442" t="s">
        <v>1238</v>
      </c>
      <c r="Q257" s="446" t="s">
        <v>112</v>
      </c>
      <c r="R257" s="444">
        <v>1</v>
      </c>
      <c r="S257" s="444">
        <v>0.1</v>
      </c>
      <c r="T257" s="44"/>
      <c r="U257" s="22"/>
    </row>
    <row r="258" spans="16:21" s="134" customFormat="1" ht="15" customHeight="1" hidden="1">
      <c r="P258" s="442" t="s">
        <v>1239</v>
      </c>
      <c r="Q258" s="446" t="s">
        <v>257</v>
      </c>
      <c r="R258" s="444">
        <v>1</v>
      </c>
      <c r="S258" s="444">
        <v>0.1</v>
      </c>
      <c r="T258" s="44"/>
      <c r="U258" s="22"/>
    </row>
    <row r="259" spans="16:21" s="134" customFormat="1" ht="15" customHeight="1" hidden="1">
      <c r="P259" s="442" t="s">
        <v>629</v>
      </c>
      <c r="Q259" s="446" t="s">
        <v>646</v>
      </c>
      <c r="R259" s="444">
        <v>1</v>
      </c>
      <c r="S259" s="444">
        <v>0.1</v>
      </c>
      <c r="T259" s="44"/>
      <c r="U259" s="22"/>
    </row>
    <row r="260" spans="16:21" s="134" customFormat="1" ht="15" customHeight="1" hidden="1">
      <c r="P260" s="442" t="s">
        <v>630</v>
      </c>
      <c r="Q260" s="446" t="s">
        <v>258</v>
      </c>
      <c r="R260" s="444">
        <v>1</v>
      </c>
      <c r="S260" s="444">
        <v>0.1</v>
      </c>
      <c r="T260" s="44"/>
      <c r="U260" s="22"/>
    </row>
    <row r="261" spans="16:21" s="134" customFormat="1" ht="15" customHeight="1" hidden="1">
      <c r="P261" s="442" t="s">
        <v>631</v>
      </c>
      <c r="Q261" s="446" t="s">
        <v>647</v>
      </c>
      <c r="R261" s="444">
        <v>1</v>
      </c>
      <c r="S261" s="444">
        <v>0.1</v>
      </c>
      <c r="T261" s="44"/>
      <c r="U261" s="22"/>
    </row>
    <row r="262" spans="16:21" s="134" customFormat="1" ht="15" customHeight="1" hidden="1">
      <c r="P262" s="442" t="s">
        <v>632</v>
      </c>
      <c r="Q262" s="446" t="s">
        <v>648</v>
      </c>
      <c r="R262" s="444">
        <v>1</v>
      </c>
      <c r="S262" s="444">
        <v>0.1</v>
      </c>
      <c r="T262" s="44"/>
      <c r="U262" s="22"/>
    </row>
    <row r="263" spans="16:21" s="134" customFormat="1" ht="15" customHeight="1" hidden="1">
      <c r="P263" s="442" t="s">
        <v>633</v>
      </c>
      <c r="Q263" s="446" t="s">
        <v>649</v>
      </c>
      <c r="R263" s="444">
        <v>1</v>
      </c>
      <c r="S263" s="444">
        <v>0.1</v>
      </c>
      <c r="T263" s="44"/>
      <c r="U263" s="22"/>
    </row>
    <row r="264" spans="16:21" s="134" customFormat="1" ht="15" customHeight="1" hidden="1">
      <c r="P264" s="442" t="s">
        <v>634</v>
      </c>
      <c r="Q264" s="446" t="s">
        <v>650</v>
      </c>
      <c r="R264" s="444">
        <v>1</v>
      </c>
      <c r="S264" s="444">
        <v>0.1</v>
      </c>
      <c r="T264" s="44"/>
      <c r="U264" s="22"/>
    </row>
    <row r="265" spans="16:21" s="134" customFormat="1" ht="15" customHeight="1" hidden="1">
      <c r="P265" s="442" t="s">
        <v>635</v>
      </c>
      <c r="Q265" s="446" t="s">
        <v>651</v>
      </c>
      <c r="R265" s="444">
        <v>1</v>
      </c>
      <c r="S265" s="444">
        <v>0.1</v>
      </c>
      <c r="T265" s="44"/>
      <c r="U265" s="22"/>
    </row>
    <row r="266" spans="16:21" s="134" customFormat="1" ht="15" customHeight="1" hidden="1">
      <c r="P266" s="442" t="s">
        <v>636</v>
      </c>
      <c r="Q266" s="446" t="s">
        <v>652</v>
      </c>
      <c r="R266" s="444">
        <v>1</v>
      </c>
      <c r="S266" s="444">
        <v>0.1</v>
      </c>
      <c r="T266" s="44"/>
      <c r="U266" s="22"/>
    </row>
    <row r="267" spans="16:21" s="134" customFormat="1" ht="15" customHeight="1" hidden="1">
      <c r="P267" s="442" t="s">
        <v>637</v>
      </c>
      <c r="Q267" s="446" t="s">
        <v>312</v>
      </c>
      <c r="R267" s="444">
        <v>1</v>
      </c>
      <c r="S267" s="444">
        <v>0.1</v>
      </c>
      <c r="T267" s="44"/>
      <c r="U267" s="22"/>
    </row>
    <row r="268" spans="16:21" s="134" customFormat="1" ht="15" customHeight="1" hidden="1">
      <c r="P268" s="442" t="s">
        <v>638</v>
      </c>
      <c r="Q268" s="446" t="s">
        <v>653</v>
      </c>
      <c r="R268" s="444">
        <v>1</v>
      </c>
      <c r="S268" s="444">
        <v>0.1</v>
      </c>
      <c r="T268" s="44"/>
      <c r="U268" s="22"/>
    </row>
    <row r="269" spans="16:21" s="134" customFormat="1" ht="15" customHeight="1" hidden="1">
      <c r="P269" s="442" t="s">
        <v>639</v>
      </c>
      <c r="Q269" s="446" t="s">
        <v>654</v>
      </c>
      <c r="R269" s="444">
        <v>1</v>
      </c>
      <c r="S269" s="444">
        <v>0.1</v>
      </c>
      <c r="T269" s="44"/>
      <c r="U269" s="22"/>
    </row>
    <row r="270" spans="16:21" s="134" customFormat="1" ht="15" customHeight="1" hidden="1">
      <c r="P270" s="442" t="s">
        <v>640</v>
      </c>
      <c r="Q270" s="446" t="s">
        <v>655</v>
      </c>
      <c r="R270" s="444">
        <v>1</v>
      </c>
      <c r="S270" s="444">
        <v>0.1</v>
      </c>
      <c r="T270" s="44"/>
      <c r="U270" s="22"/>
    </row>
    <row r="271" spans="16:21" s="134" customFormat="1" ht="15" customHeight="1" hidden="1">
      <c r="P271" s="442" t="s">
        <v>641</v>
      </c>
      <c r="Q271" s="446" t="s">
        <v>656</v>
      </c>
      <c r="R271" s="444">
        <v>1</v>
      </c>
      <c r="S271" s="444">
        <v>0.1</v>
      </c>
      <c r="T271" s="44"/>
      <c r="U271" s="22"/>
    </row>
    <row r="272" spans="16:21" s="134" customFormat="1" ht="15" customHeight="1" hidden="1">
      <c r="P272" s="442" t="s">
        <v>642</v>
      </c>
      <c r="Q272" s="446" t="s">
        <v>657</v>
      </c>
      <c r="R272" s="444">
        <v>1</v>
      </c>
      <c r="S272" s="444">
        <v>0.1</v>
      </c>
      <c r="T272" s="44"/>
      <c r="U272" s="22"/>
    </row>
    <row r="273" spans="16:21" s="134" customFormat="1" ht="15" customHeight="1" hidden="1">
      <c r="P273" s="442" t="s">
        <v>643</v>
      </c>
      <c r="Q273" s="446" t="s">
        <v>658</v>
      </c>
      <c r="R273" s="444">
        <v>1</v>
      </c>
      <c r="S273" s="444">
        <v>0.1</v>
      </c>
      <c r="T273" s="44"/>
      <c r="U273" s="22"/>
    </row>
    <row r="274" spans="16:21" s="134" customFormat="1" ht="15" customHeight="1" hidden="1">
      <c r="P274" s="442" t="s">
        <v>644</v>
      </c>
      <c r="Q274" s="446" t="s">
        <v>659</v>
      </c>
      <c r="R274" s="444">
        <v>1</v>
      </c>
      <c r="S274" s="444">
        <v>0.1</v>
      </c>
      <c r="T274" s="44"/>
      <c r="U274" s="22"/>
    </row>
    <row r="275" spans="16:21" s="134" customFormat="1" ht="15" customHeight="1" hidden="1">
      <c r="P275" s="442" t="s">
        <v>645</v>
      </c>
      <c r="Q275" s="446" t="s">
        <v>660</v>
      </c>
      <c r="R275" s="444">
        <v>1</v>
      </c>
      <c r="S275" s="444">
        <v>0.1</v>
      </c>
      <c r="T275" s="44"/>
      <c r="U275" s="22"/>
    </row>
    <row r="276" spans="16:21" s="134" customFormat="1" ht="15" customHeight="1" hidden="1">
      <c r="P276" s="447"/>
      <c r="Q276" s="443"/>
      <c r="R276" s="444"/>
      <c r="S276" s="444"/>
      <c r="T276" s="44"/>
      <c r="U276" s="22"/>
    </row>
    <row r="277" spans="16:21" s="134" customFormat="1" ht="15" customHeight="1" hidden="1">
      <c r="P277" s="442" t="s">
        <v>661</v>
      </c>
      <c r="Q277" s="446" t="s">
        <v>666</v>
      </c>
      <c r="R277" s="444">
        <v>1.15</v>
      </c>
      <c r="S277" s="444">
        <v>0.15</v>
      </c>
      <c r="T277" s="44"/>
      <c r="U277" s="22"/>
    </row>
    <row r="278" spans="16:21" s="134" customFormat="1" ht="15" customHeight="1" hidden="1">
      <c r="P278" s="442" t="s">
        <v>662</v>
      </c>
      <c r="Q278" s="446" t="s">
        <v>667</v>
      </c>
      <c r="R278" s="444">
        <v>1.15</v>
      </c>
      <c r="S278" s="444">
        <v>0.15</v>
      </c>
      <c r="T278" s="44"/>
      <c r="U278" s="22"/>
    </row>
    <row r="279" spans="16:21" s="134" customFormat="1" ht="15" customHeight="1" hidden="1">
      <c r="P279" s="442" t="s">
        <v>663</v>
      </c>
      <c r="Q279" s="446" t="s">
        <v>668</v>
      </c>
      <c r="R279" s="444">
        <v>1.15</v>
      </c>
      <c r="S279" s="444">
        <v>0.15</v>
      </c>
      <c r="T279" s="44"/>
      <c r="U279" s="22"/>
    </row>
    <row r="280" spans="16:21" s="134" customFormat="1" ht="15" customHeight="1" hidden="1">
      <c r="P280" s="442" t="s">
        <v>664</v>
      </c>
      <c r="Q280" s="446" t="s">
        <v>669</v>
      </c>
      <c r="R280" s="444">
        <v>1.15</v>
      </c>
      <c r="S280" s="444">
        <v>0.15</v>
      </c>
      <c r="T280" s="44"/>
      <c r="U280" s="22"/>
    </row>
    <row r="281" spans="16:21" s="134" customFormat="1" ht="15" customHeight="1" hidden="1">
      <c r="P281" s="442" t="s">
        <v>665</v>
      </c>
      <c r="Q281" s="446" t="s">
        <v>670</v>
      </c>
      <c r="R281" s="444">
        <v>1.15</v>
      </c>
      <c r="S281" s="444">
        <v>0.15</v>
      </c>
      <c r="T281" s="44"/>
      <c r="U281" s="22"/>
    </row>
    <row r="282" spans="16:21" s="134" customFormat="1" ht="15" customHeight="1" hidden="1">
      <c r="P282" s="442" t="s">
        <v>254</v>
      </c>
      <c r="Q282" s="446" t="s">
        <v>671</v>
      </c>
      <c r="R282" s="444">
        <v>1.15</v>
      </c>
      <c r="S282" s="444">
        <v>0.15</v>
      </c>
      <c r="T282" s="44"/>
      <c r="U282" s="22"/>
    </row>
    <row r="283" spans="16:21" s="134" customFormat="1" ht="15" customHeight="1" hidden="1">
      <c r="P283" s="442" t="s">
        <v>1241</v>
      </c>
      <c r="Q283" s="446" t="s">
        <v>672</v>
      </c>
      <c r="R283" s="444">
        <v>1.15</v>
      </c>
      <c r="S283" s="444">
        <v>0.15</v>
      </c>
      <c r="T283" s="44"/>
      <c r="U283" s="22"/>
    </row>
    <row r="284" spans="16:21" s="134" customFormat="1" ht="15" customHeight="1" hidden="1">
      <c r="P284" s="442" t="s">
        <v>1242</v>
      </c>
      <c r="Q284" s="446" t="s">
        <v>673</v>
      </c>
      <c r="R284" s="444">
        <v>1.15</v>
      </c>
      <c r="S284" s="444">
        <v>0.15</v>
      </c>
      <c r="T284" s="44"/>
      <c r="U284" s="22"/>
    </row>
    <row r="285" spans="16:21" s="134" customFormat="1" ht="15" customHeight="1" hidden="1">
      <c r="P285" s="442" t="s">
        <v>1243</v>
      </c>
      <c r="Q285" s="446" t="s">
        <v>674</v>
      </c>
      <c r="R285" s="444">
        <v>1.15</v>
      </c>
      <c r="S285" s="444">
        <v>0.15</v>
      </c>
      <c r="T285" s="44"/>
      <c r="U285" s="22"/>
    </row>
    <row r="286" spans="16:21" s="134" customFormat="1" ht="15" customHeight="1" hidden="1">
      <c r="P286" s="442" t="s">
        <v>1244</v>
      </c>
      <c r="Q286" s="446" t="s">
        <v>675</v>
      </c>
      <c r="R286" s="444">
        <v>1.15</v>
      </c>
      <c r="S286" s="444">
        <v>0.15</v>
      </c>
      <c r="T286" s="44"/>
      <c r="U286" s="22"/>
    </row>
    <row r="287" spans="16:21" s="134" customFormat="1" ht="15" customHeight="1" hidden="1">
      <c r="P287" s="442" t="s">
        <v>1245</v>
      </c>
      <c r="Q287" s="446" t="s">
        <v>676</v>
      </c>
      <c r="R287" s="444">
        <v>1.15</v>
      </c>
      <c r="S287" s="444">
        <v>0.15</v>
      </c>
      <c r="T287" s="44"/>
      <c r="U287" s="22"/>
    </row>
    <row r="288" spans="16:21" s="134" customFormat="1" ht="15" customHeight="1" hidden="1">
      <c r="P288" s="442" t="s">
        <v>1247</v>
      </c>
      <c r="Q288" s="446" t="s">
        <v>677</v>
      </c>
      <c r="R288" s="444">
        <v>1.15</v>
      </c>
      <c r="S288" s="444">
        <v>0.15</v>
      </c>
      <c r="T288" s="44"/>
      <c r="U288" s="22"/>
    </row>
    <row r="289" spans="16:21" s="134" customFormat="1" ht="15" customHeight="1" hidden="1">
      <c r="P289" s="442" t="s">
        <v>1246</v>
      </c>
      <c r="Q289" s="446" t="s">
        <v>678</v>
      </c>
      <c r="R289" s="444">
        <v>1.15</v>
      </c>
      <c r="S289" s="444">
        <v>0.15</v>
      </c>
      <c r="T289" s="44"/>
      <c r="U289" s="22"/>
    </row>
    <row r="290" spans="16:21" s="134" customFormat="1" ht="15" customHeight="1" hidden="1">
      <c r="P290" s="442" t="s">
        <v>679</v>
      </c>
      <c r="Q290" s="446" t="s">
        <v>681</v>
      </c>
      <c r="R290" s="444">
        <v>1</v>
      </c>
      <c r="S290" s="444">
        <v>0.05</v>
      </c>
      <c r="T290" s="46"/>
      <c r="U290" s="22"/>
    </row>
    <row r="291" spans="16:21" s="134" customFormat="1" ht="15" customHeight="1" hidden="1">
      <c r="P291" s="442" t="s">
        <v>680</v>
      </c>
      <c r="Q291" s="446" t="s">
        <v>682</v>
      </c>
      <c r="R291" s="444">
        <v>1</v>
      </c>
      <c r="S291" s="444">
        <v>0.05</v>
      </c>
      <c r="T291" s="44"/>
      <c r="U291" s="22"/>
    </row>
    <row r="292" spans="16:21" s="134" customFormat="1" ht="15" customHeight="1" hidden="1">
      <c r="P292" s="447"/>
      <c r="Q292" s="443"/>
      <c r="R292" s="444"/>
      <c r="S292" s="444"/>
      <c r="T292" s="44"/>
      <c r="U292" s="22"/>
    </row>
    <row r="293" spans="16:21" s="134" customFormat="1" ht="15" customHeight="1" hidden="1">
      <c r="P293" s="442" t="s">
        <v>1249</v>
      </c>
      <c r="Q293" s="446" t="s">
        <v>120</v>
      </c>
      <c r="R293" s="444">
        <v>1.1</v>
      </c>
      <c r="S293" s="444">
        <v>0.1</v>
      </c>
      <c r="T293" s="44"/>
      <c r="U293" s="22"/>
    </row>
    <row r="294" spans="16:21" s="134" customFormat="1" ht="15" customHeight="1" hidden="1">
      <c r="P294" s="442" t="s">
        <v>1248</v>
      </c>
      <c r="Q294" s="446" t="s">
        <v>121</v>
      </c>
      <c r="R294" s="444">
        <v>1.1</v>
      </c>
      <c r="S294" s="444">
        <v>0.1</v>
      </c>
      <c r="T294" s="44"/>
      <c r="U294" s="22"/>
    </row>
    <row r="295" spans="16:21" s="134" customFormat="1" ht="15" customHeight="1" hidden="1">
      <c r="P295" s="442" t="s">
        <v>1250</v>
      </c>
      <c r="Q295" s="446" t="s">
        <v>122</v>
      </c>
      <c r="R295" s="444">
        <v>1.1</v>
      </c>
      <c r="S295" s="444">
        <v>0.1</v>
      </c>
      <c r="T295" s="44"/>
      <c r="U295" s="22"/>
    </row>
    <row r="296" spans="16:21" s="134" customFormat="1" ht="15" customHeight="1" hidden="1">
      <c r="P296" s="442" t="s">
        <v>683</v>
      </c>
      <c r="Q296" s="446" t="s">
        <v>123</v>
      </c>
      <c r="R296" s="444">
        <v>1.1</v>
      </c>
      <c r="S296" s="444">
        <v>0.1</v>
      </c>
      <c r="T296" s="46"/>
      <c r="U296" s="22"/>
    </row>
    <row r="297" spans="16:21" s="134" customFormat="1" ht="15" customHeight="1" hidden="1">
      <c r="P297" s="442" t="s">
        <v>684</v>
      </c>
      <c r="Q297" s="446" t="s">
        <v>124</v>
      </c>
      <c r="R297" s="444">
        <v>1</v>
      </c>
      <c r="S297" s="444">
        <v>0.1</v>
      </c>
      <c r="T297" s="44"/>
      <c r="U297" s="22"/>
    </row>
    <row r="298" spans="16:21" s="134" customFormat="1" ht="15" customHeight="1" hidden="1">
      <c r="P298" s="442" t="s">
        <v>685</v>
      </c>
      <c r="Q298" s="446" t="s">
        <v>125</v>
      </c>
      <c r="R298" s="444">
        <v>1</v>
      </c>
      <c r="S298" s="444">
        <v>0.1</v>
      </c>
      <c r="T298" s="46"/>
      <c r="U298" s="22"/>
    </row>
    <row r="299" spans="16:21" s="134" customFormat="1" ht="15" customHeight="1" hidden="1">
      <c r="P299" s="442" t="s">
        <v>686</v>
      </c>
      <c r="Q299" s="446" t="s">
        <v>126</v>
      </c>
      <c r="R299" s="444">
        <v>1</v>
      </c>
      <c r="S299" s="444">
        <v>0.1</v>
      </c>
      <c r="T299" s="44"/>
      <c r="U299" s="22"/>
    </row>
    <row r="300" spans="16:21" s="134" customFormat="1" ht="15" customHeight="1" hidden="1">
      <c r="P300" s="444">
        <v>581</v>
      </c>
      <c r="Q300" s="446" t="s">
        <v>132</v>
      </c>
      <c r="R300" s="444">
        <v>1.1</v>
      </c>
      <c r="S300" s="444">
        <v>0.15</v>
      </c>
      <c r="T300" s="46"/>
      <c r="U300" s="22"/>
    </row>
    <row r="301" spans="16:21" s="134" customFormat="1" ht="15" customHeight="1" hidden="1">
      <c r="P301" s="444">
        <v>582</v>
      </c>
      <c r="Q301" s="446" t="s">
        <v>133</v>
      </c>
      <c r="R301" s="444">
        <v>1.3</v>
      </c>
      <c r="S301" s="444">
        <v>0.2</v>
      </c>
      <c r="T301" s="44"/>
      <c r="U301" s="22"/>
    </row>
    <row r="302" spans="16:21" s="134" customFormat="1" ht="15" customHeight="1" hidden="1">
      <c r="P302" s="444">
        <v>591</v>
      </c>
      <c r="Q302" s="446" t="s">
        <v>134</v>
      </c>
      <c r="R302" s="444">
        <v>1.1</v>
      </c>
      <c r="S302" s="444">
        <v>0.1</v>
      </c>
      <c r="T302" s="44"/>
      <c r="U302" s="22"/>
    </row>
    <row r="303" spans="16:21" s="134" customFormat="1" ht="15" customHeight="1" hidden="1">
      <c r="P303" s="444">
        <v>592</v>
      </c>
      <c r="Q303" s="446" t="s">
        <v>135</v>
      </c>
      <c r="R303" s="444">
        <v>1.1</v>
      </c>
      <c r="S303" s="444">
        <v>0.15</v>
      </c>
      <c r="T303" s="44"/>
      <c r="U303" s="22"/>
    </row>
    <row r="304" spans="16:21" s="134" customFormat="1" ht="15" customHeight="1" hidden="1">
      <c r="P304" s="442" t="s">
        <v>1255</v>
      </c>
      <c r="Q304" s="446" t="s">
        <v>136</v>
      </c>
      <c r="R304" s="444">
        <v>1.1</v>
      </c>
      <c r="S304" s="444">
        <v>0.15</v>
      </c>
      <c r="T304" s="44"/>
      <c r="U304" s="22"/>
    </row>
    <row r="305" spans="16:21" s="134" customFormat="1" ht="15" customHeight="1" hidden="1">
      <c r="P305" s="442" t="s">
        <v>1251</v>
      </c>
      <c r="Q305" s="446" t="s">
        <v>137</v>
      </c>
      <c r="R305" s="444">
        <v>1.1</v>
      </c>
      <c r="S305" s="444">
        <v>0.15</v>
      </c>
      <c r="T305" s="44"/>
      <c r="U305" s="22"/>
    </row>
    <row r="306" spans="16:21" s="134" customFormat="1" ht="15" customHeight="1" hidden="1">
      <c r="P306" s="442" t="s">
        <v>1252</v>
      </c>
      <c r="Q306" s="446" t="s">
        <v>138</v>
      </c>
      <c r="R306" s="444">
        <v>1.1</v>
      </c>
      <c r="S306" s="444">
        <v>0.15</v>
      </c>
      <c r="T306" s="46"/>
      <c r="U306" s="22"/>
    </row>
    <row r="307" spans="16:21" s="134" customFormat="1" ht="15" customHeight="1" hidden="1">
      <c r="P307" s="442" t="s">
        <v>1253</v>
      </c>
      <c r="Q307" s="446" t="s">
        <v>139</v>
      </c>
      <c r="R307" s="444">
        <v>1.1</v>
      </c>
      <c r="S307" s="444">
        <v>0.15</v>
      </c>
      <c r="T307" s="44"/>
      <c r="U307" s="22"/>
    </row>
    <row r="308" spans="16:21" s="134" customFormat="1" ht="15" customHeight="1" hidden="1">
      <c r="P308" s="442" t="s">
        <v>129</v>
      </c>
      <c r="Q308" s="446" t="s">
        <v>140</v>
      </c>
      <c r="R308" s="444">
        <v>1.1</v>
      </c>
      <c r="S308" s="444">
        <v>0.15</v>
      </c>
      <c r="T308" s="44"/>
      <c r="U308" s="22"/>
    </row>
    <row r="309" spans="16:21" s="134" customFormat="1" ht="15" customHeight="1" hidden="1">
      <c r="P309" s="442" t="s">
        <v>130</v>
      </c>
      <c r="Q309" s="446" t="s">
        <v>141</v>
      </c>
      <c r="R309" s="444">
        <v>1.1</v>
      </c>
      <c r="S309" s="444">
        <v>0.15</v>
      </c>
      <c r="T309" s="44"/>
      <c r="U309" s="22"/>
    </row>
    <row r="310" spans="16:21" s="134" customFormat="1" ht="15" customHeight="1" hidden="1">
      <c r="P310" s="442" t="s">
        <v>128</v>
      </c>
      <c r="Q310" s="446" t="s">
        <v>142</v>
      </c>
      <c r="R310" s="444">
        <v>1.3</v>
      </c>
      <c r="S310" s="444">
        <v>0.2</v>
      </c>
      <c r="T310" s="44"/>
      <c r="U310" s="22"/>
    </row>
    <row r="311" spans="16:21" s="134" customFormat="1" ht="15" customHeight="1" hidden="1">
      <c r="P311" s="442" t="s">
        <v>1254</v>
      </c>
      <c r="Q311" s="446" t="s">
        <v>143</v>
      </c>
      <c r="R311" s="444">
        <v>1.3</v>
      </c>
      <c r="S311" s="444">
        <v>0.2</v>
      </c>
      <c r="T311" s="46"/>
      <c r="U311" s="22"/>
    </row>
    <row r="312" spans="16:21" s="134" customFormat="1" ht="15" customHeight="1" hidden="1">
      <c r="P312" s="442" t="s">
        <v>131</v>
      </c>
      <c r="Q312" s="446" t="s">
        <v>144</v>
      </c>
      <c r="R312" s="444">
        <v>1.1</v>
      </c>
      <c r="S312" s="444">
        <v>0.1</v>
      </c>
      <c r="T312" s="44"/>
      <c r="U312" s="22"/>
    </row>
    <row r="313" spans="16:21" s="134" customFormat="1" ht="15" customHeight="1" hidden="1">
      <c r="P313" s="447"/>
      <c r="Q313" s="443"/>
      <c r="R313" s="444"/>
      <c r="S313" s="444"/>
      <c r="T313" s="44"/>
      <c r="U313" s="22"/>
    </row>
    <row r="314" spans="16:21" s="134" customFormat="1" ht="15" customHeight="1" hidden="1">
      <c r="P314" s="442" t="s">
        <v>146</v>
      </c>
      <c r="Q314" s="446" t="s">
        <v>156</v>
      </c>
      <c r="R314" s="444">
        <v>1.5</v>
      </c>
      <c r="S314" s="444">
        <v>0.2</v>
      </c>
      <c r="T314" s="44"/>
      <c r="U314" s="22"/>
    </row>
    <row r="315" spans="16:21" s="134" customFormat="1" ht="15" customHeight="1" hidden="1">
      <c r="P315" s="442" t="s">
        <v>147</v>
      </c>
      <c r="Q315" s="446" t="s">
        <v>157</v>
      </c>
      <c r="R315" s="444">
        <v>1.5</v>
      </c>
      <c r="S315" s="444">
        <v>0.2</v>
      </c>
      <c r="T315" s="44"/>
      <c r="U315" s="22"/>
    </row>
    <row r="316" spans="16:21" s="134" customFormat="1" ht="15" customHeight="1" hidden="1">
      <c r="P316" s="442" t="s">
        <v>148</v>
      </c>
      <c r="Q316" s="446" t="s">
        <v>158</v>
      </c>
      <c r="R316" s="444">
        <v>1.5</v>
      </c>
      <c r="S316" s="444">
        <v>0.2</v>
      </c>
      <c r="T316" s="44"/>
      <c r="U316" s="22"/>
    </row>
    <row r="317" spans="16:21" s="134" customFormat="1" ht="25.5" hidden="1">
      <c r="P317" s="442" t="s">
        <v>149</v>
      </c>
      <c r="Q317" s="446" t="s">
        <v>159</v>
      </c>
      <c r="R317" s="444">
        <v>1.1</v>
      </c>
      <c r="S317" s="444">
        <v>0.1</v>
      </c>
      <c r="T317" s="44"/>
      <c r="U317" s="22"/>
    </row>
    <row r="318" spans="16:21" s="134" customFormat="1" ht="12.75" hidden="1">
      <c r="P318" s="442" t="s">
        <v>150</v>
      </c>
      <c r="Q318" s="446" t="s">
        <v>160</v>
      </c>
      <c r="R318" s="444">
        <v>1.5</v>
      </c>
      <c r="S318" s="444">
        <v>0.2</v>
      </c>
      <c r="T318" s="22"/>
      <c r="U318" s="22"/>
    </row>
    <row r="319" spans="16:21" s="134" customFormat="1" ht="12.75" hidden="1">
      <c r="P319" s="442" t="s">
        <v>151</v>
      </c>
      <c r="Q319" s="446" t="s">
        <v>161</v>
      </c>
      <c r="R319" s="444">
        <v>1.5</v>
      </c>
      <c r="S319" s="444">
        <v>0.2</v>
      </c>
      <c r="T319" s="22"/>
      <c r="U319" s="22"/>
    </row>
    <row r="320" spans="16:21" s="134" customFormat="1" ht="12.75" hidden="1">
      <c r="P320" s="442" t="s">
        <v>152</v>
      </c>
      <c r="Q320" s="446" t="s">
        <v>162</v>
      </c>
      <c r="R320" s="444">
        <v>1.5</v>
      </c>
      <c r="S320" s="444">
        <v>0.2</v>
      </c>
      <c r="T320" s="22"/>
      <c r="U320" s="22"/>
    </row>
    <row r="321" spans="16:21" s="134" customFormat="1" ht="38.25" hidden="1">
      <c r="P321" s="442" t="s">
        <v>153</v>
      </c>
      <c r="Q321" s="446" t="s">
        <v>163</v>
      </c>
      <c r="R321" s="444">
        <v>1.5</v>
      </c>
      <c r="S321" s="444">
        <v>0.2</v>
      </c>
      <c r="T321" s="22"/>
      <c r="U321" s="22"/>
    </row>
    <row r="322" spans="16:21" s="134" customFormat="1" ht="25.5" hidden="1">
      <c r="P322" s="442" t="s">
        <v>154</v>
      </c>
      <c r="Q322" s="446" t="s">
        <v>164</v>
      </c>
      <c r="R322" s="444">
        <v>1.5</v>
      </c>
      <c r="S322" s="444">
        <v>0.2</v>
      </c>
      <c r="T322" s="22"/>
      <c r="U322" s="22"/>
    </row>
    <row r="323" spans="16:21" s="134" customFormat="1" ht="12.75" hidden="1">
      <c r="P323" s="442" t="s">
        <v>155</v>
      </c>
      <c r="Q323" s="446" t="s">
        <v>165</v>
      </c>
      <c r="R323" s="444">
        <v>1.5</v>
      </c>
      <c r="S323" s="444">
        <v>0.2</v>
      </c>
      <c r="T323" s="22"/>
      <c r="U323" s="22"/>
    </row>
    <row r="324" spans="16:21" s="134" customFormat="1" ht="12.75" hidden="1">
      <c r="P324" s="445"/>
      <c r="Q324" s="445"/>
      <c r="R324" s="445"/>
      <c r="S324" s="445"/>
      <c r="T324" s="22"/>
      <c r="U324" s="22"/>
    </row>
    <row r="325" spans="16:21" s="134" customFormat="1" ht="12.75" hidden="1">
      <c r="P325" s="442" t="s">
        <v>166</v>
      </c>
      <c r="Q325" s="446" t="s">
        <v>169</v>
      </c>
      <c r="R325" s="444">
        <v>1.1</v>
      </c>
      <c r="S325" s="444">
        <v>0.1</v>
      </c>
      <c r="T325" s="22"/>
      <c r="U325" s="22"/>
    </row>
    <row r="326" spans="16:21" s="134" customFormat="1" ht="25.5" hidden="1">
      <c r="P326" s="442" t="s">
        <v>167</v>
      </c>
      <c r="Q326" s="446" t="s">
        <v>170</v>
      </c>
      <c r="R326" s="444">
        <v>1.1</v>
      </c>
      <c r="S326" s="444">
        <v>0.1</v>
      </c>
      <c r="T326" s="22"/>
      <c r="U326" s="22"/>
    </row>
    <row r="327" spans="16:21" s="134" customFormat="1" ht="25.5" hidden="1">
      <c r="P327" s="442" t="s">
        <v>168</v>
      </c>
      <c r="Q327" s="446" t="s">
        <v>171</v>
      </c>
      <c r="R327" s="444">
        <v>1</v>
      </c>
      <c r="S327" s="444">
        <v>0.05</v>
      </c>
      <c r="T327" s="22"/>
      <c r="U327" s="22"/>
    </row>
    <row r="328" spans="16:21" s="134" customFormat="1" ht="12.75" hidden="1">
      <c r="P328" s="442"/>
      <c r="Q328" s="444"/>
      <c r="R328" s="444"/>
      <c r="S328" s="444"/>
      <c r="T328" s="22"/>
      <c r="U328" s="22"/>
    </row>
    <row r="329" spans="16:21" s="134" customFormat="1" ht="12.75" hidden="1">
      <c r="P329" s="442" t="s">
        <v>173</v>
      </c>
      <c r="Q329" s="446" t="s">
        <v>175</v>
      </c>
      <c r="R329" s="444">
        <v>1</v>
      </c>
      <c r="S329" s="444">
        <v>0.05</v>
      </c>
      <c r="T329" s="22"/>
      <c r="U329" s="22"/>
    </row>
    <row r="330" spans="16:21" s="134" customFormat="1" ht="25.5" hidden="1">
      <c r="P330" s="442" t="s">
        <v>174</v>
      </c>
      <c r="Q330" s="446" t="s">
        <v>176</v>
      </c>
      <c r="R330" s="444">
        <v>1</v>
      </c>
      <c r="S330" s="444">
        <v>0.05</v>
      </c>
      <c r="T330" s="22"/>
      <c r="U330" s="22"/>
    </row>
    <row r="331" spans="16:21" s="134" customFormat="1" ht="12.75" hidden="1">
      <c r="P331" s="442" t="s">
        <v>1257</v>
      </c>
      <c r="Q331" s="446" t="s">
        <v>177</v>
      </c>
      <c r="R331" s="444">
        <v>1</v>
      </c>
      <c r="S331" s="444">
        <v>0.05</v>
      </c>
      <c r="T331" s="22"/>
      <c r="U331" s="22"/>
    </row>
    <row r="332" spans="16:21" s="134" customFormat="1" ht="12.75" hidden="1">
      <c r="P332" s="442" t="s">
        <v>1256</v>
      </c>
      <c r="Q332" s="446" t="s">
        <v>178</v>
      </c>
      <c r="R332" s="444">
        <v>1</v>
      </c>
      <c r="S332" s="444">
        <v>0.05</v>
      </c>
      <c r="T332" s="22"/>
      <c r="U332" s="22"/>
    </row>
    <row r="333" spans="16:21" s="134" customFormat="1" ht="25.5" hidden="1">
      <c r="P333" s="442" t="s">
        <v>1258</v>
      </c>
      <c r="Q333" s="446" t="s">
        <v>317</v>
      </c>
      <c r="R333" s="444">
        <v>1</v>
      </c>
      <c r="S333" s="444">
        <v>0.05</v>
      </c>
      <c r="T333" s="22"/>
      <c r="U333" s="22"/>
    </row>
    <row r="334" spans="16:21" s="134" customFormat="1" ht="12.75" hidden="1">
      <c r="P334" s="444">
        <v>712</v>
      </c>
      <c r="Q334" s="446" t="s">
        <v>179</v>
      </c>
      <c r="R334" s="444">
        <v>1.2</v>
      </c>
      <c r="S334" s="444">
        <v>0.15</v>
      </c>
      <c r="T334" s="22"/>
      <c r="U334" s="22"/>
    </row>
    <row r="335" spans="16:21" s="134" customFormat="1" ht="25.5" hidden="1">
      <c r="P335" s="442" t="s">
        <v>1260</v>
      </c>
      <c r="Q335" s="446" t="s">
        <v>113</v>
      </c>
      <c r="R335" s="444">
        <v>1.15</v>
      </c>
      <c r="S335" s="444">
        <v>0.2</v>
      </c>
      <c r="T335" s="22"/>
      <c r="U335" s="22"/>
    </row>
    <row r="336" spans="16:21" s="134" customFormat="1" ht="25.5" hidden="1">
      <c r="P336" s="442" t="s">
        <v>1259</v>
      </c>
      <c r="Q336" s="446" t="s">
        <v>316</v>
      </c>
      <c r="R336" s="444">
        <v>1.15</v>
      </c>
      <c r="S336" s="444">
        <v>0.2</v>
      </c>
      <c r="T336" s="22"/>
      <c r="U336" s="22"/>
    </row>
    <row r="337" spans="16:21" s="134" customFormat="1" ht="12.75" hidden="1">
      <c r="P337" s="444">
        <v>731</v>
      </c>
      <c r="Q337" s="446" t="s">
        <v>180</v>
      </c>
      <c r="R337" s="444">
        <v>1.2</v>
      </c>
      <c r="S337" s="444">
        <v>0.15</v>
      </c>
      <c r="T337" s="22"/>
      <c r="U337" s="22"/>
    </row>
    <row r="338" spans="16:21" s="134" customFormat="1" ht="25.5" hidden="1">
      <c r="P338" s="444">
        <v>732</v>
      </c>
      <c r="Q338" s="446" t="s">
        <v>181</v>
      </c>
      <c r="R338" s="444">
        <v>1</v>
      </c>
      <c r="S338" s="444">
        <v>0.05</v>
      </c>
      <c r="T338" s="22"/>
      <c r="U338" s="22"/>
    </row>
    <row r="339" spans="16:21" s="134" customFormat="1" ht="12.75" hidden="1">
      <c r="P339" s="442" t="s">
        <v>1261</v>
      </c>
      <c r="Q339" s="446" t="s">
        <v>182</v>
      </c>
      <c r="R339" s="444">
        <v>1.2</v>
      </c>
      <c r="S339" s="444">
        <v>0.15</v>
      </c>
      <c r="T339" s="22"/>
      <c r="U339" s="22"/>
    </row>
    <row r="340" spans="16:21" s="134" customFormat="1" ht="12.75" hidden="1">
      <c r="P340" s="444">
        <v>742</v>
      </c>
      <c r="Q340" s="446" t="s">
        <v>185</v>
      </c>
      <c r="R340" s="444">
        <v>1.1</v>
      </c>
      <c r="S340" s="444">
        <v>0.1</v>
      </c>
      <c r="T340" s="22"/>
      <c r="U340" s="22"/>
    </row>
    <row r="341" spans="16:21" s="134" customFormat="1" ht="12.75" hidden="1">
      <c r="P341" s="442" t="s">
        <v>1262</v>
      </c>
      <c r="Q341" s="446" t="s">
        <v>183</v>
      </c>
      <c r="R341" s="444">
        <v>1.2</v>
      </c>
      <c r="S341" s="444">
        <v>0.15</v>
      </c>
      <c r="T341" s="22"/>
      <c r="U341" s="22"/>
    </row>
    <row r="342" spans="16:21" s="134" customFormat="1" ht="25.5" hidden="1">
      <c r="P342" s="442" t="s">
        <v>172</v>
      </c>
      <c r="Q342" s="446" t="s">
        <v>184</v>
      </c>
      <c r="R342" s="444">
        <v>1.2</v>
      </c>
      <c r="S342" s="444">
        <v>0.15</v>
      </c>
      <c r="T342" s="22"/>
      <c r="U342" s="22"/>
    </row>
    <row r="343" spans="16:21" s="134" customFormat="1" ht="12.75" hidden="1">
      <c r="P343" s="444">
        <v>750</v>
      </c>
      <c r="Q343" s="446" t="s">
        <v>186</v>
      </c>
      <c r="R343" s="444">
        <v>1.5</v>
      </c>
      <c r="S343" s="444">
        <v>0.2</v>
      </c>
      <c r="T343" s="22"/>
      <c r="U343" s="22"/>
    </row>
    <row r="344" spans="16:21" s="134" customFormat="1" ht="12.75" hidden="1">
      <c r="P344" s="447"/>
      <c r="Q344" s="443"/>
      <c r="R344" s="444"/>
      <c r="S344" s="444"/>
      <c r="T344" s="22"/>
      <c r="U344" s="22"/>
    </row>
    <row r="345" spans="16:21" s="134" customFormat="1" ht="12.75" hidden="1">
      <c r="P345" s="442" t="s">
        <v>187</v>
      </c>
      <c r="Q345" s="446" t="s">
        <v>204</v>
      </c>
      <c r="R345" s="444">
        <v>1.1</v>
      </c>
      <c r="S345" s="444">
        <v>0.1</v>
      </c>
      <c r="T345" s="22"/>
      <c r="U345" s="22"/>
    </row>
    <row r="346" spans="16:21" s="134" customFormat="1" ht="25.5" hidden="1">
      <c r="P346" s="442" t="s">
        <v>188</v>
      </c>
      <c r="Q346" s="446" t="s">
        <v>205</v>
      </c>
      <c r="R346" s="444">
        <v>1.1</v>
      </c>
      <c r="S346" s="444">
        <v>0.1</v>
      </c>
      <c r="T346" s="22"/>
      <c r="U346" s="22"/>
    </row>
    <row r="347" spans="16:19" s="134" customFormat="1" ht="25.5" hidden="1">
      <c r="P347" s="442" t="s">
        <v>189</v>
      </c>
      <c r="Q347" s="446" t="s">
        <v>206</v>
      </c>
      <c r="R347" s="444">
        <v>1.1</v>
      </c>
      <c r="S347" s="444">
        <v>0.1</v>
      </c>
    </row>
    <row r="348" spans="16:19" s="134" customFormat="1" ht="25.5" hidden="1">
      <c r="P348" s="444">
        <v>774</v>
      </c>
      <c r="Q348" s="446" t="s">
        <v>207</v>
      </c>
      <c r="R348" s="444">
        <v>1</v>
      </c>
      <c r="S348" s="444">
        <v>0.05</v>
      </c>
    </row>
    <row r="349" spans="16:19" s="134" customFormat="1" ht="12.75" hidden="1">
      <c r="P349" s="442" t="s">
        <v>191</v>
      </c>
      <c r="Q349" s="446" t="s">
        <v>208</v>
      </c>
      <c r="R349" s="444">
        <v>1.2</v>
      </c>
      <c r="S349" s="444">
        <v>0.15</v>
      </c>
    </row>
    <row r="350" spans="16:19" s="134" customFormat="1" ht="12.75" hidden="1">
      <c r="P350" s="442" t="s">
        <v>190</v>
      </c>
      <c r="Q350" s="446" t="s">
        <v>209</v>
      </c>
      <c r="R350" s="444">
        <v>1.2</v>
      </c>
      <c r="S350" s="444">
        <v>0.15</v>
      </c>
    </row>
    <row r="351" spans="16:19" s="134" customFormat="1" ht="12.75" hidden="1">
      <c r="P351" s="442" t="s">
        <v>192</v>
      </c>
      <c r="Q351" s="446" t="s">
        <v>210</v>
      </c>
      <c r="R351" s="444">
        <v>1.2</v>
      </c>
      <c r="S351" s="444">
        <v>0.15</v>
      </c>
    </row>
    <row r="352" spans="16:19" s="134" customFormat="1" ht="12.75" hidden="1">
      <c r="P352" s="442" t="s">
        <v>193</v>
      </c>
      <c r="Q352" s="446" t="s">
        <v>314</v>
      </c>
      <c r="R352" s="444">
        <v>1.15</v>
      </c>
      <c r="S352" s="444">
        <v>0.15</v>
      </c>
    </row>
    <row r="353" spans="16:19" s="134" customFormat="1" ht="25.5" hidden="1">
      <c r="P353" s="442" t="s">
        <v>194</v>
      </c>
      <c r="Q353" s="446" t="s">
        <v>211</v>
      </c>
      <c r="R353" s="444">
        <v>1.15</v>
      </c>
      <c r="S353" s="444">
        <v>0.15</v>
      </c>
    </row>
    <row r="354" spans="16:19" s="134" customFormat="1" ht="25.5" hidden="1">
      <c r="P354" s="442" t="s">
        <v>195</v>
      </c>
      <c r="Q354" s="446" t="s">
        <v>212</v>
      </c>
      <c r="R354" s="444">
        <v>1.2</v>
      </c>
      <c r="S354" s="444">
        <v>0.15</v>
      </c>
    </row>
    <row r="355" spans="16:19" s="134" customFormat="1" ht="12.75" hidden="1">
      <c r="P355" s="442" t="s">
        <v>196</v>
      </c>
      <c r="Q355" s="446" t="s">
        <v>213</v>
      </c>
      <c r="R355" s="444">
        <v>1.2</v>
      </c>
      <c r="S355" s="444">
        <v>0.15</v>
      </c>
    </row>
    <row r="356" spans="16:19" s="134" customFormat="1" ht="12.75" hidden="1">
      <c r="P356" s="442" t="s">
        <v>197</v>
      </c>
      <c r="Q356" s="446" t="s">
        <v>214</v>
      </c>
      <c r="R356" s="444">
        <v>1.2</v>
      </c>
      <c r="S356" s="444">
        <v>0.15</v>
      </c>
    </row>
    <row r="357" spans="16:19" s="134" customFormat="1" ht="12.75" hidden="1">
      <c r="P357" s="442" t="s">
        <v>198</v>
      </c>
      <c r="Q357" s="446" t="s">
        <v>215</v>
      </c>
      <c r="R357" s="444">
        <v>1.1</v>
      </c>
      <c r="S357" s="444">
        <v>0.1</v>
      </c>
    </row>
    <row r="358" spans="16:19" s="134" customFormat="1" ht="12.75" hidden="1">
      <c r="P358" s="442" t="s">
        <v>199</v>
      </c>
      <c r="Q358" s="446" t="s">
        <v>216</v>
      </c>
      <c r="R358" s="444">
        <v>1.1</v>
      </c>
      <c r="S358" s="444">
        <v>0.1</v>
      </c>
    </row>
    <row r="359" spans="16:19" s="134" customFormat="1" ht="25.5" hidden="1">
      <c r="P359" s="444">
        <v>813</v>
      </c>
      <c r="Q359" s="446" t="s">
        <v>217</v>
      </c>
      <c r="R359" s="444">
        <v>1.5</v>
      </c>
      <c r="S359" s="444">
        <v>0.2</v>
      </c>
    </row>
    <row r="360" spans="16:19" s="134" customFormat="1" ht="25.5" hidden="1">
      <c r="P360" s="442" t="s">
        <v>200</v>
      </c>
      <c r="Q360" s="446" t="s">
        <v>218</v>
      </c>
      <c r="R360" s="444">
        <v>1.2</v>
      </c>
      <c r="S360" s="444">
        <v>0.15</v>
      </c>
    </row>
    <row r="361" spans="16:19" s="134" customFormat="1" ht="12.75" hidden="1">
      <c r="P361" s="442" t="s">
        <v>201</v>
      </c>
      <c r="Q361" s="446" t="s">
        <v>219</v>
      </c>
      <c r="R361" s="444">
        <v>1.2</v>
      </c>
      <c r="S361" s="444">
        <v>0.15</v>
      </c>
    </row>
    <row r="362" spans="16:19" s="134" customFormat="1" ht="12.75" hidden="1">
      <c r="P362" s="442" t="s">
        <v>202</v>
      </c>
      <c r="Q362" s="446" t="s">
        <v>220</v>
      </c>
      <c r="R362" s="444">
        <v>1.2</v>
      </c>
      <c r="S362" s="444">
        <v>0.15</v>
      </c>
    </row>
    <row r="363" spans="16:19" s="134" customFormat="1" ht="25.5" hidden="1">
      <c r="P363" s="442" t="s">
        <v>203</v>
      </c>
      <c r="Q363" s="446" t="s">
        <v>221</v>
      </c>
      <c r="R363" s="444">
        <v>1.2</v>
      </c>
      <c r="S363" s="444">
        <v>0.15</v>
      </c>
    </row>
    <row r="364" spans="16:19" s="134" customFormat="1" ht="12.75" hidden="1">
      <c r="P364" s="444">
        <v>861</v>
      </c>
      <c r="Q364" s="446" t="s">
        <v>222</v>
      </c>
      <c r="R364" s="444">
        <v>1.1</v>
      </c>
      <c r="S364" s="444">
        <v>0.1</v>
      </c>
    </row>
    <row r="365" spans="16:19" s="134" customFormat="1" ht="12.75" hidden="1">
      <c r="P365" s="444">
        <v>931</v>
      </c>
      <c r="Q365" s="446" t="s">
        <v>223</v>
      </c>
      <c r="R365" s="444">
        <v>1.1</v>
      </c>
      <c r="S365" s="444">
        <v>0.1</v>
      </c>
    </row>
    <row r="366" spans="16:19" s="134" customFormat="1" ht="12.75" hidden="1">
      <c r="P366" s="445"/>
      <c r="Q366" s="445"/>
      <c r="R366" s="445"/>
      <c r="S366" s="445"/>
    </row>
    <row r="367" spans="16:19" s="134" customFormat="1" ht="38.25" hidden="1">
      <c r="P367" s="444">
        <v>941</v>
      </c>
      <c r="Q367" s="446" t="s">
        <v>224</v>
      </c>
      <c r="R367" s="444">
        <v>1.1</v>
      </c>
      <c r="S367" s="444">
        <v>0.1</v>
      </c>
    </row>
    <row r="368" spans="16:19" s="134" customFormat="1" ht="12.75" hidden="1">
      <c r="P368" s="444">
        <v>942</v>
      </c>
      <c r="Q368" s="446" t="s">
        <v>225</v>
      </c>
      <c r="R368" s="444">
        <v>1.1</v>
      </c>
      <c r="S368" s="444">
        <v>0.1</v>
      </c>
    </row>
    <row r="369" spans="16:19" s="134" customFormat="1" ht="12.75" hidden="1">
      <c r="P369" s="444">
        <v>949</v>
      </c>
      <c r="Q369" s="446" t="s">
        <v>226</v>
      </c>
      <c r="R369" s="444">
        <v>1.1</v>
      </c>
      <c r="S369" s="444">
        <v>0.1</v>
      </c>
    </row>
    <row r="370" spans="16:19" s="134" customFormat="1" ht="12.75" hidden="1">
      <c r="P370" s="444">
        <v>951</v>
      </c>
      <c r="Q370" s="446" t="s">
        <v>227</v>
      </c>
      <c r="R370" s="444">
        <v>1.3</v>
      </c>
      <c r="S370" s="444">
        <v>0.2</v>
      </c>
    </row>
    <row r="371" spans="16:19" s="134" customFormat="1" ht="12.75" hidden="1">
      <c r="P371" s="444">
        <v>952</v>
      </c>
      <c r="Q371" s="446" t="s">
        <v>228</v>
      </c>
      <c r="R371" s="444">
        <v>1</v>
      </c>
      <c r="S371" s="444">
        <v>0.1</v>
      </c>
    </row>
    <row r="372" spans="16:19" s="134" customFormat="1" ht="12.75" hidden="1">
      <c r="P372" s="444">
        <v>960</v>
      </c>
      <c r="Q372" s="446" t="s">
        <v>229</v>
      </c>
      <c r="R372" s="444">
        <v>1.1</v>
      </c>
      <c r="S372" s="444">
        <v>0.1</v>
      </c>
    </row>
    <row r="373" s="134" customFormat="1" ht="12.75">
      <c r="P373" s="448"/>
    </row>
    <row r="374" s="134" customFormat="1" ht="12.75">
      <c r="P374" s="448"/>
    </row>
    <row r="375" s="134" customFormat="1" ht="12.75">
      <c r="P375" s="448"/>
    </row>
    <row r="376" s="134" customFormat="1" ht="12.75">
      <c r="P376" s="448"/>
    </row>
    <row r="377" s="134" customFormat="1" ht="12.75">
      <c r="P377" s="448"/>
    </row>
    <row r="378" s="134" customFormat="1" ht="12.75">
      <c r="P378" s="448"/>
    </row>
    <row r="379" s="134" customFormat="1" ht="12.75">
      <c r="P379" s="448"/>
    </row>
    <row r="380" s="134" customFormat="1" ht="12.75">
      <c r="P380" s="448"/>
    </row>
    <row r="381" s="134" customFormat="1" ht="12.75">
      <c r="P381" s="448"/>
    </row>
    <row r="382" s="134" customFormat="1" ht="12.75">
      <c r="P382" s="448"/>
    </row>
    <row r="383" s="134" customFormat="1" ht="12.75">
      <c r="P383" s="448"/>
    </row>
    <row r="384" s="134" customFormat="1" ht="12.75">
      <c r="P384" s="448"/>
    </row>
    <row r="385" s="134" customFormat="1" ht="12.75">
      <c r="P385" s="448"/>
    </row>
    <row r="386" s="134" customFormat="1" ht="12.75">
      <c r="P386" s="448"/>
    </row>
    <row r="387" s="134" customFormat="1" ht="12.75">
      <c r="P387" s="448"/>
    </row>
    <row r="388" s="134" customFormat="1" ht="12.75">
      <c r="P388" s="448"/>
    </row>
    <row r="389" s="134" customFormat="1" ht="12.75">
      <c r="P389" s="448"/>
    </row>
    <row r="390" s="134" customFormat="1" ht="12.75">
      <c r="P390" s="448"/>
    </row>
    <row r="391" s="134" customFormat="1" ht="12.75">
      <c r="P391" s="448"/>
    </row>
    <row r="392" s="134" customFormat="1" ht="12.75">
      <c r="P392" s="448"/>
    </row>
    <row r="393" s="134" customFormat="1" ht="12.75">
      <c r="P393" s="448"/>
    </row>
    <row r="394" s="134" customFormat="1" ht="12.75">
      <c r="P394" s="448"/>
    </row>
    <row r="395" s="134" customFormat="1" ht="12.75">
      <c r="P395" s="448"/>
    </row>
    <row r="396" s="134" customFormat="1" ht="12.75">
      <c r="P396" s="448"/>
    </row>
    <row r="397" s="134" customFormat="1" ht="12.75">
      <c r="P397" s="448"/>
    </row>
    <row r="398" s="134" customFormat="1" ht="12.75">
      <c r="P398" s="448"/>
    </row>
    <row r="399" s="134" customFormat="1" ht="12.75">
      <c r="P399" s="448"/>
    </row>
    <row r="400" s="134" customFormat="1" ht="12.75">
      <c r="P400" s="448"/>
    </row>
    <row r="401" s="134" customFormat="1" ht="12.75">
      <c r="P401" s="448"/>
    </row>
    <row r="402" s="134" customFormat="1" ht="12.75">
      <c r="P402" s="448"/>
    </row>
    <row r="403" s="134" customFormat="1" ht="12.75">
      <c r="P403" s="448"/>
    </row>
    <row r="404" s="134" customFormat="1" ht="12.75">
      <c r="P404" s="448"/>
    </row>
    <row r="405" s="134" customFormat="1" ht="12.75">
      <c r="P405" s="448"/>
    </row>
    <row r="406" s="134" customFormat="1" ht="12.75">
      <c r="P406" s="448"/>
    </row>
    <row r="407" s="134" customFormat="1" ht="12.75">
      <c r="P407" s="448"/>
    </row>
    <row r="408" s="134" customFormat="1" ht="12.75">
      <c r="P408" s="448"/>
    </row>
    <row r="409" s="134" customFormat="1" ht="12.75">
      <c r="P409" s="448"/>
    </row>
  </sheetData>
  <sheetProtection sheet="1" formatCells="0" formatColumns="0" formatRows="0" insertColumns="0" insertRows="0" insertHyperlinks="0" deleteColumns="0" deleteRows="0" sort="0" autoFilter="0" pivotTables="0"/>
  <mergeCells count="47">
    <mergeCell ref="K17:M17"/>
    <mergeCell ref="B17:D17"/>
    <mergeCell ref="K15:M15"/>
    <mergeCell ref="K18:M18"/>
    <mergeCell ref="B18:D18"/>
    <mergeCell ref="E18:G18"/>
    <mergeCell ref="H18:J18"/>
    <mergeCell ref="E17:G17"/>
    <mergeCell ref="H17:J17"/>
    <mergeCell ref="B16:D16"/>
    <mergeCell ref="H11:J11"/>
    <mergeCell ref="K16:M16"/>
    <mergeCell ref="H13:J13"/>
    <mergeCell ref="H14:J14"/>
    <mergeCell ref="K14:M14"/>
    <mergeCell ref="H12:J12"/>
    <mergeCell ref="K13:M13"/>
    <mergeCell ref="H16:J16"/>
    <mergeCell ref="K12:M12"/>
    <mergeCell ref="H15:J15"/>
    <mergeCell ref="E16:G16"/>
    <mergeCell ref="E14:G14"/>
    <mergeCell ref="E15:G15"/>
    <mergeCell ref="B13:D13"/>
    <mergeCell ref="E13:G13"/>
    <mergeCell ref="B15:D15"/>
    <mergeCell ref="B14:D14"/>
    <mergeCell ref="B19:D19"/>
    <mergeCell ref="E19:G19"/>
    <mergeCell ref="H19:J19"/>
    <mergeCell ref="K19:M19"/>
    <mergeCell ref="I1:M1"/>
    <mergeCell ref="A4:M4"/>
    <mergeCell ref="B5:K5"/>
    <mergeCell ref="B6:K6"/>
    <mergeCell ref="E2:M2"/>
    <mergeCell ref="B12:D12"/>
    <mergeCell ref="Q2:Q9"/>
    <mergeCell ref="E12:G12"/>
    <mergeCell ref="K10:M10"/>
    <mergeCell ref="K11:M11"/>
    <mergeCell ref="E10:G10"/>
    <mergeCell ref="D8:F8"/>
    <mergeCell ref="B10:D10"/>
    <mergeCell ref="H10:J10"/>
    <mergeCell ref="B11:D11"/>
    <mergeCell ref="E11:G11"/>
  </mergeCells>
  <dataValidations count="1">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$P$112:$P$372</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825809" r:id="rId2"/>
    <oleObject progId="Equation.3" shapeId="825808" r:id="rId3"/>
    <oleObject progId="Equation.3" shapeId="825807" r:id="rId4"/>
    <oleObject progId="Equation.3" shapeId="825806" r:id="rId5"/>
    <oleObject progId="Equation.3" shapeId="825805" r:id="rId6"/>
    <oleObject progId="Equation.3" shapeId="825804" r:id="rId7"/>
    <oleObject progId="Equation.3" shapeId="825803" r:id="rId8"/>
    <oleObject progId="Equation.3" shapeId="825802" r:id="rId9"/>
    <oleObject progId="Equation.3" shapeId="825801" r:id="rId10"/>
    <oleObject progId="Equation.3" shapeId="825800"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92"/>
  <sheetViews>
    <sheetView zoomScale="110" zoomScaleNormal="110" zoomScaleSheetLayoutView="100" zoomScalePageLayoutView="0" workbookViewId="0" topLeftCell="A82">
      <selection activeCell="A2" sqref="A2:H2"/>
    </sheetView>
  </sheetViews>
  <sheetFormatPr defaultColWidth="9.00390625" defaultRowHeight="12.75"/>
  <cols>
    <col min="1" max="1" width="4.25390625" style="18" customWidth="1"/>
    <col min="2" max="2" width="36.25390625" style="18" customWidth="1"/>
    <col min="3" max="3" width="10.125" style="18" customWidth="1"/>
    <col min="4" max="4" width="9.875" style="18" customWidth="1"/>
    <col min="5" max="5" width="10.25390625" style="18" customWidth="1"/>
    <col min="6" max="6" width="8.625" style="18" customWidth="1"/>
    <col min="7" max="7" width="10.375" style="18" customWidth="1"/>
    <col min="8" max="8" width="8.125" style="18" customWidth="1"/>
    <col min="9" max="10" width="9.125" style="18" customWidth="1"/>
    <col min="11" max="11" width="22.25390625" style="18" bestFit="1" customWidth="1"/>
    <col min="12" max="12" width="21.375" style="18" bestFit="1" customWidth="1"/>
    <col min="13" max="13" width="9.25390625" style="18" bestFit="1" customWidth="1"/>
    <col min="14" max="16384" width="9.125" style="18" customWidth="1"/>
  </cols>
  <sheetData>
    <row r="1" spans="1:8" s="20" customFormat="1" ht="3" customHeight="1">
      <c r="A1" s="19"/>
      <c r="B1" s="19"/>
      <c r="C1" s="19"/>
      <c r="D1" s="19"/>
      <c r="E1" s="19"/>
      <c r="F1" s="19"/>
      <c r="G1" s="19"/>
      <c r="H1" s="19"/>
    </row>
    <row r="2" spans="1:8" s="20" customFormat="1" ht="14.25">
      <c r="A2" s="873" t="s">
        <v>452</v>
      </c>
      <c r="B2" s="874"/>
      <c r="C2" s="874"/>
      <c r="D2" s="874"/>
      <c r="E2" s="874"/>
      <c r="F2" s="874"/>
      <c r="G2" s="874"/>
      <c r="H2" s="874"/>
    </row>
    <row r="3" spans="1:8" s="20" customFormat="1" ht="14.25">
      <c r="A3" s="857"/>
      <c r="B3" s="857"/>
      <c r="C3" s="857"/>
      <c r="D3" s="857"/>
      <c r="E3" s="857"/>
      <c r="F3" s="857"/>
      <c r="G3" s="857"/>
      <c r="H3" s="857"/>
    </row>
    <row r="4" spans="1:8" s="20" customFormat="1" ht="6" customHeight="1">
      <c r="A4" s="19"/>
      <c r="B4" s="19"/>
      <c r="C4" s="19"/>
      <c r="D4" s="19"/>
      <c r="E4" s="19"/>
      <c r="F4" s="19"/>
      <c r="G4" s="19"/>
      <c r="H4" s="19"/>
    </row>
    <row r="5" spans="1:8" s="20" customFormat="1" ht="24" customHeight="1">
      <c r="A5" s="628" t="s">
        <v>1050</v>
      </c>
      <c r="B5" s="628" t="s">
        <v>321</v>
      </c>
      <c r="C5" s="879" t="s">
        <v>354</v>
      </c>
      <c r="D5" s="557"/>
      <c r="E5" s="557"/>
      <c r="F5" s="557"/>
      <c r="G5" s="557"/>
      <c r="H5" s="558"/>
    </row>
    <row r="6" spans="1:8" s="20" customFormat="1" ht="23.25" customHeight="1">
      <c r="A6" s="878"/>
      <c r="B6" s="878"/>
      <c r="C6" s="880">
        <f>Баланс!F33</f>
        <v>44196</v>
      </c>
      <c r="D6" s="881"/>
      <c r="E6" s="880">
        <f>Баланс!G33</f>
        <v>43830</v>
      </c>
      <c r="F6" s="881"/>
      <c r="G6" s="879" t="s">
        <v>322</v>
      </c>
      <c r="H6" s="558"/>
    </row>
    <row r="7" spans="1:15" s="20" customFormat="1" ht="37.5" customHeight="1">
      <c r="A7" s="629"/>
      <c r="B7" s="629"/>
      <c r="C7" s="24" t="s">
        <v>323</v>
      </c>
      <c r="D7" s="24" t="s">
        <v>324</v>
      </c>
      <c r="E7" s="24" t="s">
        <v>323</v>
      </c>
      <c r="F7" s="24" t="s">
        <v>325</v>
      </c>
      <c r="G7" s="24" t="s">
        <v>323</v>
      </c>
      <c r="H7" s="24" t="s">
        <v>325</v>
      </c>
      <c r="I7" s="22"/>
      <c r="J7" s="22"/>
      <c r="K7" s="22"/>
      <c r="L7" s="22"/>
      <c r="M7" s="22"/>
      <c r="N7" s="22"/>
      <c r="O7" s="134"/>
    </row>
    <row r="8" spans="1:15" s="20" customFormat="1" ht="11.25" customHeight="1">
      <c r="A8" s="48">
        <v>1</v>
      </c>
      <c r="B8" s="48">
        <v>2</v>
      </c>
      <c r="C8" s="48">
        <v>3</v>
      </c>
      <c r="D8" s="48">
        <v>4</v>
      </c>
      <c r="E8" s="48">
        <v>5</v>
      </c>
      <c r="F8" s="48">
        <v>6</v>
      </c>
      <c r="G8" s="48">
        <v>7</v>
      </c>
      <c r="H8" s="48">
        <v>8</v>
      </c>
      <c r="I8" s="22"/>
      <c r="J8" s="49"/>
      <c r="K8" s="131">
        <f>C6</f>
        <v>44196</v>
      </c>
      <c r="L8" s="132">
        <f>E6</f>
        <v>43830</v>
      </c>
      <c r="M8" s="50" t="s">
        <v>378</v>
      </c>
      <c r="N8" s="22"/>
      <c r="O8" s="134"/>
    </row>
    <row r="9" spans="1:15" s="20" customFormat="1" ht="15" customHeight="1">
      <c r="A9" s="51" t="s">
        <v>326</v>
      </c>
      <c r="B9" s="52" t="s">
        <v>358</v>
      </c>
      <c r="C9" s="53">
        <f>Баланс!F48</f>
        <v>3968</v>
      </c>
      <c r="D9" s="54">
        <f>IF(C27=0,0,C9/$C$27)</f>
        <v>0.7243519532676159</v>
      </c>
      <c r="E9" s="53">
        <f>Баланс!G48</f>
        <v>3960</v>
      </c>
      <c r="F9" s="54">
        <f aca="true" t="shared" si="0" ref="F9:F14">IF($E$27=0,0,E9/$E$27)</f>
        <v>0.7043756670224119</v>
      </c>
      <c r="G9" s="53">
        <f>C9-E9</f>
        <v>8</v>
      </c>
      <c r="H9" s="54">
        <f>D9-F9</f>
        <v>0.019976286245203978</v>
      </c>
      <c r="I9" s="135"/>
      <c r="J9" s="55" t="s">
        <v>376</v>
      </c>
      <c r="K9" s="56">
        <f>C9</f>
        <v>3968</v>
      </c>
      <c r="L9" s="56">
        <f>E9</f>
        <v>3960</v>
      </c>
      <c r="M9" s="56">
        <f>G9</f>
        <v>8</v>
      </c>
      <c r="N9" s="22"/>
      <c r="O9" s="134"/>
    </row>
    <row r="10" spans="1:15" s="20" customFormat="1" ht="26.25" customHeight="1">
      <c r="A10" s="51" t="s">
        <v>327</v>
      </c>
      <c r="B10" s="57" t="s">
        <v>355</v>
      </c>
      <c r="C10" s="58">
        <f>Баланс!F36</f>
        <v>3926</v>
      </c>
      <c r="D10" s="59">
        <f>IF(C27=0,0,C10/$C$27)</f>
        <v>0.7166849215041986</v>
      </c>
      <c r="E10" s="53">
        <f>Баланс!G36</f>
        <v>3921</v>
      </c>
      <c r="F10" s="59">
        <f>IF($E$27=0,0,E10/$E$27)</f>
        <v>0.6974386339381003</v>
      </c>
      <c r="G10" s="53">
        <f aca="true" t="shared" si="1" ref="G10:G27">C10-E10</f>
        <v>5</v>
      </c>
      <c r="H10" s="59">
        <f aca="true" t="shared" si="2" ref="H10:H26">D10-F10</f>
        <v>0.019246287566098252</v>
      </c>
      <c r="I10" s="135"/>
      <c r="J10" s="55" t="s">
        <v>377</v>
      </c>
      <c r="K10" s="56">
        <f>C18</f>
        <v>1510</v>
      </c>
      <c r="L10" s="56">
        <f>E18</f>
        <v>1662</v>
      </c>
      <c r="M10" s="56">
        <f>G18</f>
        <v>-152</v>
      </c>
      <c r="N10" s="22"/>
      <c r="O10" s="134"/>
    </row>
    <row r="11" spans="1:15" s="20" customFormat="1" ht="27" customHeight="1">
      <c r="A11" s="51" t="s">
        <v>328</v>
      </c>
      <c r="B11" s="57" t="s">
        <v>356</v>
      </c>
      <c r="C11" s="58">
        <f>Баланс!F37</f>
        <v>0</v>
      </c>
      <c r="D11" s="59">
        <f aca="true" t="shared" si="3" ref="D11:D17">IF($C$27=0,0,C11/$C$27)</f>
        <v>0</v>
      </c>
      <c r="E11" s="53">
        <f>Баланс!G37</f>
        <v>0</v>
      </c>
      <c r="F11" s="59">
        <f t="shared" si="0"/>
        <v>0</v>
      </c>
      <c r="G11" s="53">
        <f t="shared" si="1"/>
        <v>0</v>
      </c>
      <c r="H11" s="59">
        <f t="shared" si="2"/>
        <v>0</v>
      </c>
      <c r="I11" s="135"/>
      <c r="J11" s="55" t="s">
        <v>376</v>
      </c>
      <c r="K11" s="60">
        <f>D9</f>
        <v>0.7243519532676159</v>
      </c>
      <c r="L11" s="60">
        <f>F9</f>
        <v>0.7043756670224119</v>
      </c>
      <c r="M11" s="60">
        <f>H9</f>
        <v>0.019976286245203978</v>
      </c>
      <c r="N11" s="22"/>
      <c r="O11" s="134"/>
    </row>
    <row r="12" spans="1:15" s="20" customFormat="1" ht="38.25" customHeight="1">
      <c r="A12" s="51" t="s">
        <v>329</v>
      </c>
      <c r="B12" s="57" t="s">
        <v>357</v>
      </c>
      <c r="C12" s="58">
        <f>Баланс!F38</f>
        <v>0</v>
      </c>
      <c r="D12" s="59">
        <f t="shared" si="3"/>
        <v>0</v>
      </c>
      <c r="E12" s="53">
        <f>Баланс!G38</f>
        <v>0</v>
      </c>
      <c r="F12" s="59">
        <f t="shared" si="0"/>
        <v>0</v>
      </c>
      <c r="G12" s="53">
        <f t="shared" si="1"/>
        <v>0</v>
      </c>
      <c r="H12" s="59">
        <f t="shared" si="2"/>
        <v>0</v>
      </c>
      <c r="I12" s="135"/>
      <c r="J12" s="55" t="s">
        <v>377</v>
      </c>
      <c r="K12" s="61">
        <f>D18</f>
        <v>0.2756480467323841</v>
      </c>
      <c r="L12" s="61">
        <f>F18</f>
        <v>0.29562433297758806</v>
      </c>
      <c r="M12" s="61">
        <f>H18</f>
        <v>-0.019976286245203978</v>
      </c>
      <c r="N12" s="22"/>
      <c r="O12" s="134"/>
    </row>
    <row r="13" spans="1:15" s="20" customFormat="1" ht="27" customHeight="1">
      <c r="A13" s="51" t="s">
        <v>330</v>
      </c>
      <c r="B13" s="57" t="s">
        <v>359</v>
      </c>
      <c r="C13" s="58">
        <f>Баланс!F43</f>
        <v>0</v>
      </c>
      <c r="D13" s="59">
        <f t="shared" si="3"/>
        <v>0</v>
      </c>
      <c r="E13" s="53">
        <f>Баланс!G43</f>
        <v>0</v>
      </c>
      <c r="F13" s="59">
        <f t="shared" si="0"/>
        <v>0</v>
      </c>
      <c r="G13" s="53">
        <f t="shared" si="1"/>
        <v>0</v>
      </c>
      <c r="H13" s="59">
        <f t="shared" si="2"/>
        <v>0</v>
      </c>
      <c r="I13" s="135"/>
      <c r="J13" s="22"/>
      <c r="K13" s="22"/>
      <c r="L13" s="22"/>
      <c r="M13" s="22"/>
      <c r="N13" s="22"/>
      <c r="O13" s="134"/>
    </row>
    <row r="14" spans="1:9" s="20" customFormat="1" ht="23.25" customHeight="1">
      <c r="A14" s="51" t="s">
        <v>331</v>
      </c>
      <c r="B14" s="57" t="s">
        <v>360</v>
      </c>
      <c r="C14" s="58">
        <f>Баланс!F44</f>
        <v>0</v>
      </c>
      <c r="D14" s="59">
        <f t="shared" si="3"/>
        <v>0</v>
      </c>
      <c r="E14" s="53">
        <f>Баланс!G44</f>
        <v>0</v>
      </c>
      <c r="F14" s="59">
        <f t="shared" si="0"/>
        <v>0</v>
      </c>
      <c r="G14" s="53">
        <f t="shared" si="1"/>
        <v>0</v>
      </c>
      <c r="H14" s="59">
        <f t="shared" si="2"/>
        <v>0</v>
      </c>
      <c r="I14" s="62"/>
    </row>
    <row r="15" spans="1:9" s="20" customFormat="1" ht="23.25" customHeight="1">
      <c r="A15" s="51" t="s">
        <v>361</v>
      </c>
      <c r="B15" s="57" t="s">
        <v>364</v>
      </c>
      <c r="C15" s="58">
        <f>Баланс!F45</f>
        <v>42</v>
      </c>
      <c r="D15" s="59">
        <f t="shared" si="3"/>
        <v>0.007667031763417305</v>
      </c>
      <c r="E15" s="53">
        <f>Баланс!G45</f>
        <v>39</v>
      </c>
      <c r="F15" s="59">
        <f>IF($E$27=0,0,E15/$E$27)</f>
        <v>0.006937033084311633</v>
      </c>
      <c r="G15" s="53">
        <f t="shared" si="1"/>
        <v>3</v>
      </c>
      <c r="H15" s="59">
        <f t="shared" si="2"/>
        <v>0.0007299986791056727</v>
      </c>
      <c r="I15" s="62"/>
    </row>
    <row r="16" spans="1:9" s="20" customFormat="1" ht="23.25" customHeight="1">
      <c r="A16" s="51" t="s">
        <v>362</v>
      </c>
      <c r="B16" s="57" t="s">
        <v>365</v>
      </c>
      <c r="C16" s="58">
        <f>Баланс!F46</f>
        <v>0</v>
      </c>
      <c r="D16" s="59">
        <f t="shared" si="3"/>
        <v>0</v>
      </c>
      <c r="E16" s="53">
        <f>Баланс!G46</f>
        <v>0</v>
      </c>
      <c r="F16" s="59">
        <f>IF($E$27=0,0,E16/$E$27)</f>
        <v>0</v>
      </c>
      <c r="G16" s="53">
        <f t="shared" si="1"/>
        <v>0</v>
      </c>
      <c r="H16" s="59">
        <f t="shared" si="2"/>
        <v>0</v>
      </c>
      <c r="I16" s="18"/>
    </row>
    <row r="17" spans="1:9" s="20" customFormat="1" ht="23.25" customHeight="1">
      <c r="A17" s="51" t="s">
        <v>363</v>
      </c>
      <c r="B17" s="63" t="s">
        <v>366</v>
      </c>
      <c r="C17" s="58">
        <f>Баланс!F47</f>
        <v>0</v>
      </c>
      <c r="D17" s="59">
        <f t="shared" si="3"/>
        <v>0</v>
      </c>
      <c r="E17" s="53">
        <f>Баланс!G47</f>
        <v>0</v>
      </c>
      <c r="F17" s="59">
        <f>IF($E$27=0,0,E17/$E$27)</f>
        <v>0</v>
      </c>
      <c r="G17" s="53">
        <f t="shared" si="1"/>
        <v>0</v>
      </c>
      <c r="H17" s="59">
        <f t="shared" si="2"/>
        <v>0</v>
      </c>
      <c r="I17" s="18"/>
    </row>
    <row r="18" spans="1:9" s="20" customFormat="1" ht="15" customHeight="1">
      <c r="A18" s="51" t="s">
        <v>332</v>
      </c>
      <c r="B18" s="64" t="s">
        <v>367</v>
      </c>
      <c r="C18" s="53">
        <f>Баланс!F65</f>
        <v>1510</v>
      </c>
      <c r="D18" s="54">
        <f aca="true" t="shared" si="4" ref="D18:D26">IF($C$27=0,0,C18/$C$27)</f>
        <v>0.2756480467323841</v>
      </c>
      <c r="E18" s="53">
        <f>Баланс!G65</f>
        <v>1662</v>
      </c>
      <c r="F18" s="54">
        <f aca="true" t="shared" si="5" ref="F18:F26">IF($E$27=0,0,E18/$E$27)</f>
        <v>0.29562433297758806</v>
      </c>
      <c r="G18" s="53">
        <f t="shared" si="1"/>
        <v>-152</v>
      </c>
      <c r="H18" s="54">
        <f t="shared" si="2"/>
        <v>-0.019976286245203978</v>
      </c>
      <c r="I18" s="18"/>
    </row>
    <row r="19" spans="1:9" s="20" customFormat="1" ht="15" customHeight="1">
      <c r="A19" s="51" t="s">
        <v>333</v>
      </c>
      <c r="B19" s="57" t="s">
        <v>368</v>
      </c>
      <c r="C19" s="58">
        <f>Баланс!F50</f>
        <v>293</v>
      </c>
      <c r="D19" s="59">
        <f t="shared" si="4"/>
        <v>0.053486673968601676</v>
      </c>
      <c r="E19" s="53">
        <f>Баланс!G50</f>
        <v>198</v>
      </c>
      <c r="F19" s="59">
        <f t="shared" si="5"/>
        <v>0.035218783351120594</v>
      </c>
      <c r="G19" s="53">
        <f t="shared" si="1"/>
        <v>95</v>
      </c>
      <c r="H19" s="59">
        <f t="shared" si="2"/>
        <v>0.018267890617481082</v>
      </c>
      <c r="I19" s="18"/>
    </row>
    <row r="20" spans="1:9" s="20" customFormat="1" ht="27" customHeight="1">
      <c r="A20" s="51" t="s">
        <v>334</v>
      </c>
      <c r="B20" s="57" t="s">
        <v>369</v>
      </c>
      <c r="C20" s="58">
        <f>Баланс!F58</f>
        <v>0</v>
      </c>
      <c r="D20" s="59">
        <f t="shared" si="4"/>
        <v>0</v>
      </c>
      <c r="E20" s="53">
        <f>Баланс!G58</f>
        <v>0</v>
      </c>
      <c r="F20" s="59">
        <f t="shared" si="5"/>
        <v>0</v>
      </c>
      <c r="G20" s="53">
        <f t="shared" si="1"/>
        <v>0</v>
      </c>
      <c r="H20" s="59">
        <f t="shared" si="2"/>
        <v>0</v>
      </c>
      <c r="I20" s="18"/>
    </row>
    <row r="21" spans="1:9" s="20" customFormat="1" ht="19.5" customHeight="1">
      <c r="A21" s="51" t="s">
        <v>335</v>
      </c>
      <c r="B21" s="57" t="s">
        <v>370</v>
      </c>
      <c r="C21" s="58">
        <f>Баланс!F59</f>
        <v>0</v>
      </c>
      <c r="D21" s="59">
        <f t="shared" si="4"/>
        <v>0</v>
      </c>
      <c r="E21" s="53">
        <f>Баланс!G59</f>
        <v>1</v>
      </c>
      <c r="F21" s="59">
        <f t="shared" si="5"/>
        <v>0.00017787264318747776</v>
      </c>
      <c r="G21" s="53">
        <f t="shared" si="1"/>
        <v>-1</v>
      </c>
      <c r="H21" s="59">
        <f t="shared" si="2"/>
        <v>-0.00017787264318747776</v>
      </c>
      <c r="I21" s="18"/>
    </row>
    <row r="22" spans="1:9" s="20" customFormat="1" ht="38.25" customHeight="1">
      <c r="A22" s="51" t="s">
        <v>336</v>
      </c>
      <c r="B22" s="57" t="s">
        <v>371</v>
      </c>
      <c r="C22" s="58">
        <f>Баланс!F60</f>
        <v>0</v>
      </c>
      <c r="D22" s="59">
        <f t="shared" si="4"/>
        <v>0</v>
      </c>
      <c r="E22" s="53">
        <f>Баланс!G60</f>
        <v>0</v>
      </c>
      <c r="F22" s="59">
        <f t="shared" si="5"/>
        <v>0</v>
      </c>
      <c r="G22" s="53">
        <f t="shared" si="1"/>
        <v>0</v>
      </c>
      <c r="H22" s="59">
        <f t="shared" si="2"/>
        <v>0</v>
      </c>
      <c r="I22" s="18"/>
    </row>
    <row r="23" spans="1:9" s="20" customFormat="1" ht="21" customHeight="1">
      <c r="A23" s="51" t="s">
        <v>337</v>
      </c>
      <c r="B23" s="57" t="s">
        <v>372</v>
      </c>
      <c r="C23" s="58">
        <f>Баланс!F61</f>
        <v>31</v>
      </c>
      <c r="D23" s="59">
        <f t="shared" si="4"/>
        <v>0.005658999634903249</v>
      </c>
      <c r="E23" s="53">
        <f>Баланс!G61</f>
        <v>114</v>
      </c>
      <c r="F23" s="59">
        <f t="shared" si="5"/>
        <v>0.020277481323372464</v>
      </c>
      <c r="G23" s="53">
        <f t="shared" si="1"/>
        <v>-83</v>
      </c>
      <c r="H23" s="59">
        <f t="shared" si="2"/>
        <v>-0.014618481688469215</v>
      </c>
      <c r="I23" s="18"/>
    </row>
    <row r="24" spans="1:9" s="20" customFormat="1" ht="24.75" customHeight="1">
      <c r="A24" s="51" t="s">
        <v>338</v>
      </c>
      <c r="B24" s="57" t="s">
        <v>373</v>
      </c>
      <c r="C24" s="58">
        <f>Баланс!F62</f>
        <v>0</v>
      </c>
      <c r="D24" s="59">
        <f t="shared" si="4"/>
        <v>0</v>
      </c>
      <c r="E24" s="53">
        <f>Баланс!G62</f>
        <v>374</v>
      </c>
      <c r="F24" s="59">
        <f t="shared" si="5"/>
        <v>0.06652436855211669</v>
      </c>
      <c r="G24" s="53">
        <f t="shared" si="1"/>
        <v>-374</v>
      </c>
      <c r="H24" s="59">
        <f t="shared" si="2"/>
        <v>-0.06652436855211669</v>
      </c>
      <c r="I24" s="18"/>
    </row>
    <row r="25" spans="1:9" s="20" customFormat="1" ht="18.75" customHeight="1">
      <c r="A25" s="51" t="s">
        <v>339</v>
      </c>
      <c r="B25" s="57" t="s">
        <v>374</v>
      </c>
      <c r="C25" s="58">
        <f>Баланс!F63</f>
        <v>1186</v>
      </c>
      <c r="D25" s="59">
        <f t="shared" si="4"/>
        <v>0.21650237312887916</v>
      </c>
      <c r="E25" s="53">
        <f>Баланс!G63</f>
        <v>975</v>
      </c>
      <c r="F25" s="59">
        <f t="shared" si="5"/>
        <v>0.1734258271077908</v>
      </c>
      <c r="G25" s="53">
        <f t="shared" si="1"/>
        <v>211</v>
      </c>
      <c r="H25" s="59">
        <f t="shared" si="2"/>
        <v>0.04307654602108835</v>
      </c>
      <c r="I25" s="18"/>
    </row>
    <row r="26" spans="1:9" s="20" customFormat="1" ht="15" customHeight="1">
      <c r="A26" s="51" t="s">
        <v>340</v>
      </c>
      <c r="B26" s="57" t="s">
        <v>375</v>
      </c>
      <c r="C26" s="58">
        <f>Баланс!F64</f>
        <v>0</v>
      </c>
      <c r="D26" s="59">
        <f t="shared" si="4"/>
        <v>0</v>
      </c>
      <c r="E26" s="53">
        <f>Баланс!G64</f>
        <v>0</v>
      </c>
      <c r="F26" s="59">
        <f t="shared" si="5"/>
        <v>0</v>
      </c>
      <c r="G26" s="53">
        <f t="shared" si="1"/>
        <v>0</v>
      </c>
      <c r="H26" s="59">
        <f t="shared" si="2"/>
        <v>0</v>
      </c>
      <c r="I26" s="18"/>
    </row>
    <row r="27" spans="1:11" s="20" customFormat="1" ht="15" customHeight="1">
      <c r="A27" s="51"/>
      <c r="B27" s="64" t="s">
        <v>690</v>
      </c>
      <c r="C27" s="53">
        <f>Баланс!F66</f>
        <v>5478</v>
      </c>
      <c r="D27" s="65">
        <v>1</v>
      </c>
      <c r="E27" s="53">
        <f>Баланс!G66</f>
        <v>5622</v>
      </c>
      <c r="F27" s="65">
        <v>1</v>
      </c>
      <c r="G27" s="53">
        <f t="shared" si="1"/>
        <v>-144</v>
      </c>
      <c r="H27" s="48" t="s">
        <v>691</v>
      </c>
      <c r="I27" s="18"/>
      <c r="J27" s="66">
        <f>D27</f>
        <v>1</v>
      </c>
      <c r="K27" s="66">
        <f>F27</f>
        <v>1</v>
      </c>
    </row>
    <row r="28" spans="1:8" ht="3" customHeight="1">
      <c r="A28" s="17"/>
      <c r="B28" s="17"/>
      <c r="C28" s="17"/>
      <c r="D28" s="17"/>
      <c r="E28" s="17"/>
      <c r="F28" s="17"/>
      <c r="G28" s="17"/>
      <c r="H28" s="17"/>
    </row>
    <row r="29" spans="1:8" ht="27.75" customHeight="1">
      <c r="A29" s="875"/>
      <c r="B29" s="875"/>
      <c r="C29" s="875"/>
      <c r="D29" s="875"/>
      <c r="E29" s="875"/>
      <c r="F29" s="875"/>
      <c r="G29" s="875"/>
      <c r="H29" s="875"/>
    </row>
    <row r="30" spans="1:8" ht="6" customHeight="1">
      <c r="A30" s="17"/>
      <c r="B30" s="17"/>
      <c r="C30" s="17"/>
      <c r="D30" s="17"/>
      <c r="E30" s="17"/>
      <c r="F30" s="17"/>
      <c r="G30" s="17"/>
      <c r="H30" s="17"/>
    </row>
    <row r="31" spans="1:8" ht="11.25" customHeight="1">
      <c r="A31" s="876" t="s">
        <v>692</v>
      </c>
      <c r="B31" s="876"/>
      <c r="C31" s="17"/>
      <c r="D31" s="17"/>
      <c r="E31" s="17"/>
      <c r="F31" s="17"/>
      <c r="G31" s="17"/>
      <c r="H31" s="17"/>
    </row>
    <row r="32" spans="1:8" ht="3" customHeight="1">
      <c r="A32" s="17"/>
      <c r="B32" s="17"/>
      <c r="C32" s="17"/>
      <c r="D32" s="17"/>
      <c r="E32" s="17"/>
      <c r="F32" s="17"/>
      <c r="G32" s="17"/>
      <c r="H32" s="17"/>
    </row>
    <row r="33" spans="1:8" ht="11.25" customHeight="1">
      <c r="A33" s="877"/>
      <c r="B33" s="877"/>
      <c r="C33" s="877"/>
      <c r="D33" s="877"/>
      <c r="E33" s="877"/>
      <c r="F33" s="877"/>
      <c r="G33" s="877"/>
      <c r="H33" s="877"/>
    </row>
    <row r="34" spans="1:8" ht="11.25" customHeight="1">
      <c r="A34" s="870"/>
      <c r="B34" s="870"/>
      <c r="C34" s="870"/>
      <c r="D34" s="870"/>
      <c r="E34" s="870"/>
      <c r="F34" s="870"/>
      <c r="G34" s="870"/>
      <c r="H34" s="870"/>
    </row>
    <row r="35" spans="1:8" ht="11.25" customHeight="1">
      <c r="A35" s="17"/>
      <c r="B35" s="17"/>
      <c r="C35" s="17"/>
      <c r="D35" s="17"/>
      <c r="E35" s="17"/>
      <c r="F35" s="17"/>
      <c r="G35" s="17"/>
      <c r="H35" s="17"/>
    </row>
    <row r="36" spans="1:8" ht="11.25" customHeight="1">
      <c r="A36" s="17"/>
      <c r="B36" s="17"/>
      <c r="C36" s="17"/>
      <c r="D36" s="17"/>
      <c r="E36" s="17"/>
      <c r="F36" s="17"/>
      <c r="G36" s="17"/>
      <c r="H36" s="17"/>
    </row>
    <row r="37" spans="1:8" ht="11.25" customHeight="1">
      <c r="A37" s="17"/>
      <c r="B37" s="17"/>
      <c r="C37" s="17"/>
      <c r="D37" s="17"/>
      <c r="E37" s="17"/>
      <c r="F37" s="17"/>
      <c r="G37" s="17"/>
      <c r="H37" s="17"/>
    </row>
    <row r="38" spans="1:8" ht="11.25" customHeight="1">
      <c r="A38" s="17"/>
      <c r="B38" s="17"/>
      <c r="C38" s="17"/>
      <c r="D38" s="17"/>
      <c r="E38" s="17"/>
      <c r="F38" s="17"/>
      <c r="G38" s="17"/>
      <c r="H38" s="17"/>
    </row>
    <row r="39" spans="1:8" ht="11.25" customHeight="1">
      <c r="A39" s="17"/>
      <c r="B39" s="17"/>
      <c r="C39" s="17"/>
      <c r="D39" s="17"/>
      <c r="E39" s="17"/>
      <c r="F39" s="17"/>
      <c r="G39" s="17"/>
      <c r="H39" s="17"/>
    </row>
    <row r="40" spans="1:8" ht="11.25" customHeight="1">
      <c r="A40" s="17"/>
      <c r="B40" s="17"/>
      <c r="C40" s="17"/>
      <c r="D40" s="17"/>
      <c r="E40" s="17"/>
      <c r="F40" s="17"/>
      <c r="G40" s="17"/>
      <c r="H40" s="17"/>
    </row>
    <row r="41" spans="1:8" ht="11.25" customHeight="1">
      <c r="A41" s="17"/>
      <c r="B41" s="17"/>
      <c r="C41" s="17"/>
      <c r="D41" s="17"/>
      <c r="E41" s="17"/>
      <c r="F41" s="17"/>
      <c r="G41" s="17"/>
      <c r="H41" s="17"/>
    </row>
    <row r="42" spans="1:8" ht="11.25" customHeight="1">
      <c r="A42" s="17"/>
      <c r="B42" s="17"/>
      <c r="C42" s="17"/>
      <c r="D42" s="17"/>
      <c r="E42" s="17"/>
      <c r="F42" s="17"/>
      <c r="G42" s="17"/>
      <c r="H42" s="17"/>
    </row>
    <row r="43" spans="1:8" ht="11.25" customHeight="1">
      <c r="A43" s="17"/>
      <c r="B43" s="17"/>
      <c r="C43" s="17"/>
      <c r="D43" s="17"/>
      <c r="E43" s="17"/>
      <c r="F43" s="17"/>
      <c r="G43" s="17"/>
      <c r="H43" s="17"/>
    </row>
    <row r="44" spans="1:8" ht="11.25" customHeight="1">
      <c r="A44" s="17"/>
      <c r="B44" s="17"/>
      <c r="C44" s="17"/>
      <c r="D44" s="17"/>
      <c r="E44" s="17"/>
      <c r="F44" s="17"/>
      <c r="G44" s="17"/>
      <c r="H44" s="17"/>
    </row>
    <row r="45" spans="1:8" ht="11.25" customHeight="1">
      <c r="A45" s="17"/>
      <c r="B45" s="17"/>
      <c r="C45" s="17"/>
      <c r="D45" s="17"/>
      <c r="E45" s="17"/>
      <c r="F45" s="17"/>
      <c r="G45" s="17"/>
      <c r="H45" s="17"/>
    </row>
    <row r="46" spans="1:8" ht="11.25" customHeight="1">
      <c r="A46" s="17"/>
      <c r="B46" s="17"/>
      <c r="C46" s="17"/>
      <c r="D46" s="17"/>
      <c r="E46" s="17"/>
      <c r="F46" s="17"/>
      <c r="G46" s="17"/>
      <c r="H46" s="17"/>
    </row>
    <row r="47" spans="1:8" ht="11.25" customHeight="1">
      <c r="A47" s="17"/>
      <c r="B47" s="17"/>
      <c r="C47" s="17"/>
      <c r="D47" s="17"/>
      <c r="E47" s="17"/>
      <c r="F47" s="17"/>
      <c r="G47" s="17"/>
      <c r="H47" s="17"/>
    </row>
    <row r="48" spans="1:8" ht="11.25" customHeight="1">
      <c r="A48" s="17"/>
      <c r="B48" s="17"/>
      <c r="C48" s="17"/>
      <c r="D48" s="17"/>
      <c r="E48" s="17"/>
      <c r="F48" s="17"/>
      <c r="G48" s="17"/>
      <c r="H48" s="17"/>
    </row>
    <row r="49" spans="1:8" ht="11.25" customHeight="1">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sheetData>
  <sheetProtection sheet="1" formatCells="0" formatColumns="0" formatRows="0" selectLockedCells="1" autoFilter="0" pivotTables="0"/>
  <mergeCells count="12">
    <mergeCell ref="E6:F6"/>
    <mergeCell ref="G6:H6"/>
    <mergeCell ref="A34:H34"/>
    <mergeCell ref="A2:H2"/>
    <mergeCell ref="A3:H3"/>
    <mergeCell ref="A29:H29"/>
    <mergeCell ref="A31:B31"/>
    <mergeCell ref="A33:H33"/>
    <mergeCell ref="A5:A7"/>
    <mergeCell ref="B5:B7"/>
    <mergeCell ref="C5:H5"/>
    <mergeCell ref="C6:D6"/>
  </mergeCells>
  <printOptions/>
  <pageMargins left="0.7874015748031497" right="0.1968503937007874" top="0.3937007874015748" bottom="0.1968503937007874" header="0.1968503937007874" footer="0.5118110236220472"/>
  <pageSetup fitToHeight="0" fitToWidth="1" horizontalDpi="600" verticalDpi="600" orientation="portrait" paperSize="9" scale="96" r:id="rId2"/>
  <headerFooter alignWithMargins="0">
    <oddHeader>&amp;R&amp;"Times New Roman,обычный"&amp;8Подготовлено с использованием системы "КонсультантПлюс"</oddHeader>
  </headerFooter>
  <rowBreaks count="1" manualBreakCount="1">
    <brk id="3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cp:lastModifiedBy>
  <cp:lastPrinted>2021-03-26T05:57:54Z</cp:lastPrinted>
  <dcterms:created xsi:type="dcterms:W3CDTF">2008-03-18T16:49:59Z</dcterms:created>
  <dcterms:modified xsi:type="dcterms:W3CDTF">2021-03-26T06:00:40Z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